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mc:AlternateContent xmlns:mc="http://schemas.openxmlformats.org/markup-compatibility/2006">
    <mc:Choice Requires="x15">
      <x15ac:absPath xmlns:x15ac="http://schemas.microsoft.com/office/spreadsheetml/2010/11/ac" url="C:\Users\野田陸協\Desktop\"/>
    </mc:Choice>
  </mc:AlternateContent>
  <xr:revisionPtr revIDLastSave="0" documentId="13_ncr:1_{BA79DE9F-9C14-4EE0-9A4D-8B10E476949E}" xr6:coauthVersionLast="47" xr6:coauthVersionMax="47" xr10:uidLastSave="{00000000-0000-0000-0000-000000000000}"/>
  <bookViews>
    <workbookView xWindow="-108" yWindow="-108" windowWidth="23256" windowHeight="12720" activeTab="2" xr2:uid="{00000000-000D-0000-FFFF-FFFF00000000}"/>
  </bookViews>
  <sheets>
    <sheet name="入力注意事項" sheetId="1" r:id="rId1"/>
    <sheet name="競技者データ入力シート" sheetId="2" r:id="rId2"/>
    <sheet name="大会申込一覧表(印刷して提出)" sheetId="3" r:id="rId3"/>
    <sheet name="NANS Data" sheetId="4" state="hidden" r:id="rId4"/>
    <sheet name="データ" sheetId="5" state="hidden" r:id="rId5"/>
  </sheets>
  <definedNames>
    <definedName name="_1F1" localSheetId="1">データ!$E$41:$E$51</definedName>
    <definedName name="_1F2" localSheetId="1">データ!$E$57:$E$67</definedName>
    <definedName name="_1F3" localSheetId="1">データ!$E$73:$E$83</definedName>
    <definedName name="_1M1" localSheetId="1">データ!$A$41:$A$54</definedName>
    <definedName name="_1M2" localSheetId="1">データ!$A$57:$A$70</definedName>
    <definedName name="_1M3" localSheetId="1">データ!$A$73:$A$86</definedName>
    <definedName name="_2F1">データ!$F$41:$F$48</definedName>
    <definedName name="_2F2">データ!$F$57:$F$64</definedName>
    <definedName name="_2F3">データ!$F$73:$F$80</definedName>
    <definedName name="_2F4">データ!$F$89:$F$90</definedName>
    <definedName name="_2F5">データ!$F$92:$F$93</definedName>
    <definedName name="_2F6">データ!$F$95:$F$96</definedName>
    <definedName name="_2M1">データ!$B$41:$B$49</definedName>
    <definedName name="_2M2">データ!$B$57:$B$65</definedName>
    <definedName name="_2M3">データ!$B$73:$B$81</definedName>
    <definedName name="_2M4">データ!$B$89:$B$90</definedName>
    <definedName name="_2M5">データ!$B$92:$B$93</definedName>
    <definedName name="_2M6">データ!$B$95:$B$96</definedName>
    <definedName name="FR" localSheetId="1">データ!$E$108:$E$110</definedName>
    <definedName name="MR" localSheetId="1">データ!$A$108:$A$110</definedName>
    <definedName name="_xlnm.Print_Area" localSheetId="2">'大会申込一覧表(印刷して提出)'!$B$2:$S$66</definedName>
    <definedName name="_xlnm.Print_Area" localSheetId="0">入力注意事項!$X$6:$AC$32,入力注意事項!$AF$6:$AK$32,入力注意事項!$AM$6:$AR$32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Y2" i="2" l="1"/>
  <c r="AM6" i="1" l="1"/>
  <c r="AQ45" i="4"/>
  <c r="AQ46" i="4"/>
  <c r="AQ47" i="4"/>
  <c r="AQ48" i="4"/>
  <c r="AQ49" i="4"/>
  <c r="AQ50" i="4"/>
  <c r="AQ51" i="4"/>
  <c r="AQ52" i="4"/>
  <c r="AQ7" i="4"/>
  <c r="AQ8" i="4"/>
  <c r="AQ9" i="4"/>
  <c r="AQ11" i="4"/>
  <c r="AQ16" i="4"/>
  <c r="AQ18" i="4"/>
  <c r="AQ19" i="4"/>
  <c r="AQ20" i="4"/>
  <c r="AQ21" i="4"/>
  <c r="AQ22" i="4"/>
  <c r="AQ23" i="4"/>
  <c r="AQ24" i="4"/>
  <c r="AQ26" i="4"/>
  <c r="AQ30" i="4"/>
  <c r="AQ31" i="4"/>
  <c r="AQ32" i="4"/>
  <c r="AQ33" i="4"/>
  <c r="AQ34" i="4"/>
  <c r="AQ35" i="4"/>
  <c r="AQ36" i="4"/>
  <c r="AQ37" i="4"/>
  <c r="AQ38" i="4"/>
  <c r="AQ39" i="4"/>
  <c r="AQ40" i="4"/>
  <c r="AQ41" i="4"/>
  <c r="AQ42" i="4"/>
  <c r="AQ43" i="4"/>
  <c r="AQ44" i="4"/>
  <c r="O8" i="2"/>
  <c r="P8" i="2"/>
  <c r="O9" i="2"/>
  <c r="P9" i="2"/>
  <c r="O10" i="2"/>
  <c r="P10" i="2"/>
  <c r="O11" i="2"/>
  <c r="P11" i="2"/>
  <c r="O12" i="2"/>
  <c r="P12" i="2"/>
  <c r="O13" i="2"/>
  <c r="P13" i="2"/>
  <c r="O14" i="2"/>
  <c r="P14" i="2"/>
  <c r="O15" i="2"/>
  <c r="P15" i="2"/>
  <c r="O16" i="2"/>
  <c r="P16" i="2"/>
  <c r="O17" i="2"/>
  <c r="P17" i="2"/>
  <c r="O18" i="2"/>
  <c r="P18" i="2"/>
  <c r="O19" i="2"/>
  <c r="P19" i="2"/>
  <c r="O20" i="2"/>
  <c r="P20" i="2"/>
  <c r="O21" i="2"/>
  <c r="P21" i="2"/>
  <c r="O22" i="2"/>
  <c r="P22" i="2"/>
  <c r="O23" i="2"/>
  <c r="P23" i="2"/>
  <c r="O24" i="2"/>
  <c r="P24" i="2"/>
  <c r="O25" i="2"/>
  <c r="P25" i="2"/>
  <c r="BT10" i="2" l="1"/>
  <c r="BT11" i="2"/>
  <c r="BT12" i="2"/>
  <c r="BT13" i="2"/>
  <c r="BT14" i="2"/>
  <c r="BT15" i="2"/>
  <c r="BT16" i="2"/>
  <c r="BT17" i="2"/>
  <c r="BT18" i="2"/>
  <c r="BT19" i="2"/>
  <c r="BT20" i="2"/>
  <c r="BT21" i="2"/>
  <c r="BT22" i="2"/>
  <c r="BT23" i="2"/>
  <c r="BT24" i="2"/>
  <c r="BT25" i="2"/>
  <c r="BT26" i="2"/>
  <c r="BT27" i="2"/>
  <c r="BT28" i="2"/>
  <c r="BT29" i="2"/>
  <c r="BT30" i="2"/>
  <c r="BT31" i="2"/>
  <c r="BT32" i="2"/>
  <c r="BT33" i="2"/>
  <c r="BT34" i="2"/>
  <c r="BT35" i="2"/>
  <c r="BT36" i="2"/>
  <c r="BT37" i="2"/>
  <c r="BT38" i="2"/>
  <c r="BT39" i="2"/>
  <c r="BT40" i="2"/>
  <c r="BT41" i="2"/>
  <c r="BT42" i="2"/>
  <c r="BT43" i="2"/>
  <c r="BT44" i="2"/>
  <c r="BT45" i="2"/>
  <c r="BT46" i="2"/>
  <c r="BT47" i="2"/>
  <c r="BT48" i="2"/>
  <c r="BT49" i="2"/>
  <c r="BT50" i="2"/>
  <c r="BT51" i="2"/>
  <c r="BT52" i="2"/>
  <c r="BT53" i="2"/>
  <c r="BT54" i="2"/>
  <c r="BT55" i="2"/>
  <c r="BT56" i="2"/>
  <c r="BT57" i="2"/>
  <c r="BT9" i="2"/>
  <c r="BT8" i="2"/>
  <c r="X6" i="1"/>
  <c r="AF6" i="1"/>
  <c r="BE8" i="2" l="1"/>
  <c r="BE12" i="2" l="1"/>
  <c r="BE13" i="2"/>
  <c r="BJ16" i="2"/>
  <c r="BE20" i="2"/>
  <c r="BE21" i="2"/>
  <c r="BE24" i="2"/>
  <c r="BJ28" i="2"/>
  <c r="BJ29" i="2"/>
  <c r="BJ36" i="2"/>
  <c r="BE37" i="2"/>
  <c r="BE40" i="2"/>
  <c r="BJ44" i="2"/>
  <c r="BJ45" i="2"/>
  <c r="BJ48" i="2"/>
  <c r="BE53" i="2"/>
  <c r="BJ56" i="2"/>
  <c r="BE32" i="2"/>
  <c r="BE38" i="2"/>
  <c r="BJ46" i="2"/>
  <c r="BJ49" i="2"/>
  <c r="BJ54" i="2"/>
  <c r="BE56" i="2"/>
  <c r="BJ10" i="2"/>
  <c r="BJ11" i="2"/>
  <c r="BE18" i="2"/>
  <c r="BJ19" i="2"/>
  <c r="BJ26" i="2"/>
  <c r="BJ27" i="2"/>
  <c r="BE34" i="2"/>
  <c r="BJ50" i="2"/>
  <c r="BE51" i="2"/>
  <c r="BE52" i="2"/>
  <c r="BJ57" i="2"/>
  <c r="AD51" i="4"/>
  <c r="AD3" i="4"/>
  <c r="AD4" i="4"/>
  <c r="AD5" i="4"/>
  <c r="AD6" i="4"/>
  <c r="AD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2" i="4"/>
  <c r="AY52" i="4"/>
  <c r="AX52" i="4"/>
  <c r="AV52" i="4"/>
  <c r="AU52" i="4"/>
  <c r="AS52" i="4"/>
  <c r="AR52" i="4"/>
  <c r="AO52" i="4"/>
  <c r="BC52" i="4" s="1"/>
  <c r="Z52" i="4"/>
  <c r="V52" i="4"/>
  <c r="T52" i="4"/>
  <c r="S52" i="4"/>
  <c r="R52" i="4"/>
  <c r="Q52" i="4"/>
  <c r="P52" i="4"/>
  <c r="O52" i="4"/>
  <c r="Y52" i="4" s="1"/>
  <c r="BQ52" i="4" s="1"/>
  <c r="N52" i="4"/>
  <c r="M52" i="4"/>
  <c r="K52" i="4"/>
  <c r="J52" i="4"/>
  <c r="L52" i="4" s="1"/>
  <c r="I52" i="4"/>
  <c r="F52" i="4"/>
  <c r="E52" i="4"/>
  <c r="D52" i="4"/>
  <c r="C52" i="4"/>
  <c r="B52" i="4"/>
  <c r="Z51" i="4"/>
  <c r="W51" i="4"/>
  <c r="V51" i="4"/>
  <c r="T51" i="4"/>
  <c r="R51" i="4"/>
  <c r="Q51" i="4"/>
  <c r="P51" i="4"/>
  <c r="O51" i="4"/>
  <c r="AC51" i="4" s="1"/>
  <c r="M51" i="4"/>
  <c r="K51" i="4"/>
  <c r="J51" i="4"/>
  <c r="L51" i="4" s="1"/>
  <c r="I51" i="4"/>
  <c r="F51" i="4"/>
  <c r="C51" i="4"/>
  <c r="B51" i="4"/>
  <c r="Z50" i="4"/>
  <c r="W50" i="4"/>
  <c r="V50" i="4"/>
  <c r="T50" i="4"/>
  <c r="R50" i="4"/>
  <c r="Q50" i="4"/>
  <c r="P50" i="4"/>
  <c r="O50" i="4"/>
  <c r="Y50" i="4" s="1"/>
  <c r="BQ50" i="4" s="1"/>
  <c r="M50" i="4"/>
  <c r="K50" i="4"/>
  <c r="J50" i="4"/>
  <c r="L50" i="4" s="1"/>
  <c r="I50" i="4"/>
  <c r="F50" i="4"/>
  <c r="E50" i="4"/>
  <c r="D50" i="4"/>
  <c r="C50" i="4"/>
  <c r="B50" i="4"/>
  <c r="Z49" i="4"/>
  <c r="W49" i="4"/>
  <c r="V49" i="4"/>
  <c r="T49" i="4"/>
  <c r="R49" i="4"/>
  <c r="Q49" i="4"/>
  <c r="P49" i="4"/>
  <c r="O49" i="4"/>
  <c r="AC49" i="4" s="1"/>
  <c r="M49" i="4"/>
  <c r="K49" i="4"/>
  <c r="J49" i="4"/>
  <c r="L49" i="4" s="1"/>
  <c r="I49" i="4"/>
  <c r="F49" i="4"/>
  <c r="E49" i="4"/>
  <c r="D49" i="4"/>
  <c r="C49" i="4"/>
  <c r="B49" i="4"/>
  <c r="Z48" i="4"/>
  <c r="W48" i="4"/>
  <c r="V48" i="4"/>
  <c r="T48" i="4"/>
  <c r="R48" i="4"/>
  <c r="Q48" i="4"/>
  <c r="P48" i="4"/>
  <c r="O48" i="4"/>
  <c r="Y48" i="4" s="1"/>
  <c r="BQ48" i="4" s="1"/>
  <c r="M48" i="4"/>
  <c r="K48" i="4"/>
  <c r="J48" i="4"/>
  <c r="L48" i="4" s="1"/>
  <c r="I48" i="4"/>
  <c r="F48" i="4"/>
  <c r="E48" i="4"/>
  <c r="D48" i="4"/>
  <c r="C48" i="4"/>
  <c r="B48" i="4"/>
  <c r="Z47" i="4"/>
  <c r="W47" i="4"/>
  <c r="V47" i="4"/>
  <c r="T47" i="4"/>
  <c r="R47" i="4"/>
  <c r="Q47" i="4"/>
  <c r="P47" i="4"/>
  <c r="O47" i="4"/>
  <c r="AC47" i="4" s="1"/>
  <c r="M47" i="4"/>
  <c r="K47" i="4"/>
  <c r="J47" i="4"/>
  <c r="L47" i="4" s="1"/>
  <c r="I47" i="4"/>
  <c r="F47" i="4"/>
  <c r="C47" i="4"/>
  <c r="B47" i="4"/>
  <c r="Z46" i="4"/>
  <c r="W46" i="4"/>
  <c r="V46" i="4"/>
  <c r="T46" i="4"/>
  <c r="R46" i="4"/>
  <c r="Q46" i="4"/>
  <c r="P46" i="4"/>
  <c r="O46" i="4"/>
  <c r="Y46" i="4" s="1"/>
  <c r="BQ46" i="4" s="1"/>
  <c r="M46" i="4"/>
  <c r="K46" i="4"/>
  <c r="J46" i="4"/>
  <c r="L46" i="4" s="1"/>
  <c r="I46" i="4"/>
  <c r="F46" i="4"/>
  <c r="E46" i="4"/>
  <c r="D46" i="4"/>
  <c r="C46" i="4"/>
  <c r="B46" i="4"/>
  <c r="Z45" i="4"/>
  <c r="W45" i="4"/>
  <c r="V45" i="4"/>
  <c r="T45" i="4"/>
  <c r="R45" i="4"/>
  <c r="Q45" i="4"/>
  <c r="P45" i="4"/>
  <c r="O45" i="4"/>
  <c r="AC45" i="4" s="1"/>
  <c r="M45" i="4"/>
  <c r="K45" i="4"/>
  <c r="J45" i="4"/>
  <c r="L45" i="4" s="1"/>
  <c r="I45" i="4"/>
  <c r="F45" i="4"/>
  <c r="E45" i="4"/>
  <c r="D45" i="4"/>
  <c r="C45" i="4"/>
  <c r="B45" i="4"/>
  <c r="Z44" i="4"/>
  <c r="W44" i="4"/>
  <c r="V44" i="4"/>
  <c r="T44" i="4"/>
  <c r="R44" i="4"/>
  <c r="Q44" i="4"/>
  <c r="P44" i="4"/>
  <c r="O44" i="4"/>
  <c r="Y44" i="4" s="1"/>
  <c r="BQ44" i="4" s="1"/>
  <c r="M44" i="4"/>
  <c r="K44" i="4"/>
  <c r="J44" i="4"/>
  <c r="L44" i="4" s="1"/>
  <c r="I44" i="4"/>
  <c r="F44" i="4"/>
  <c r="E44" i="4"/>
  <c r="D44" i="4"/>
  <c r="C44" i="4"/>
  <c r="B44" i="4"/>
  <c r="Z43" i="4"/>
  <c r="W43" i="4"/>
  <c r="V43" i="4"/>
  <c r="T43" i="4"/>
  <c r="R43" i="4"/>
  <c r="Q43" i="4"/>
  <c r="P43" i="4"/>
  <c r="O43" i="4"/>
  <c r="AC43" i="4" s="1"/>
  <c r="M43" i="4"/>
  <c r="K43" i="4"/>
  <c r="J43" i="4"/>
  <c r="L43" i="4" s="1"/>
  <c r="I43" i="4"/>
  <c r="F43" i="4"/>
  <c r="E43" i="4"/>
  <c r="D43" i="4"/>
  <c r="C43" i="4"/>
  <c r="B43" i="4"/>
  <c r="Z42" i="4"/>
  <c r="W42" i="4"/>
  <c r="V42" i="4"/>
  <c r="T42" i="4"/>
  <c r="R42" i="4"/>
  <c r="Q42" i="4"/>
  <c r="P42" i="4"/>
  <c r="O42" i="4"/>
  <c r="Y42" i="4" s="1"/>
  <c r="BQ42" i="4" s="1"/>
  <c r="M42" i="4"/>
  <c r="K42" i="4"/>
  <c r="J42" i="4"/>
  <c r="L42" i="4" s="1"/>
  <c r="I42" i="4"/>
  <c r="F42" i="4"/>
  <c r="E42" i="4"/>
  <c r="D42" i="4"/>
  <c r="C42" i="4"/>
  <c r="B42" i="4"/>
  <c r="Z41" i="4"/>
  <c r="W41" i="4"/>
  <c r="V41" i="4"/>
  <c r="T41" i="4"/>
  <c r="R41" i="4"/>
  <c r="Q41" i="4"/>
  <c r="P41" i="4"/>
  <c r="O41" i="4"/>
  <c r="AC41" i="4" s="1"/>
  <c r="M41" i="4"/>
  <c r="L41" i="4"/>
  <c r="K41" i="4"/>
  <c r="J41" i="4"/>
  <c r="I41" i="4"/>
  <c r="F41" i="4"/>
  <c r="E41" i="4"/>
  <c r="D41" i="4"/>
  <c r="C41" i="4"/>
  <c r="B41" i="4"/>
  <c r="Z40" i="4"/>
  <c r="W40" i="4"/>
  <c r="V40" i="4"/>
  <c r="T40" i="4"/>
  <c r="R40" i="4"/>
  <c r="Q40" i="4"/>
  <c r="P40" i="4"/>
  <c r="O40" i="4"/>
  <c r="Y40" i="4" s="1"/>
  <c r="BQ40" i="4" s="1"/>
  <c r="M40" i="4"/>
  <c r="K40" i="4"/>
  <c r="J40" i="4"/>
  <c r="L40" i="4" s="1"/>
  <c r="I40" i="4"/>
  <c r="F40" i="4"/>
  <c r="E40" i="4"/>
  <c r="D40" i="4"/>
  <c r="C40" i="4"/>
  <c r="B40" i="4"/>
  <c r="Z39" i="4"/>
  <c r="W39" i="4"/>
  <c r="V39" i="4"/>
  <c r="T39" i="4"/>
  <c r="R39" i="4"/>
  <c r="Q39" i="4"/>
  <c r="P39" i="4"/>
  <c r="O39" i="4"/>
  <c r="AC39" i="4" s="1"/>
  <c r="M39" i="4"/>
  <c r="K39" i="4"/>
  <c r="J39" i="4"/>
  <c r="L39" i="4" s="1"/>
  <c r="I39" i="4"/>
  <c r="F39" i="4"/>
  <c r="E39" i="4"/>
  <c r="D39" i="4"/>
  <c r="C39" i="4"/>
  <c r="B39" i="4"/>
  <c r="Z38" i="4"/>
  <c r="W38" i="4"/>
  <c r="V38" i="4"/>
  <c r="T38" i="4"/>
  <c r="R38" i="4"/>
  <c r="Q38" i="4"/>
  <c r="P38" i="4"/>
  <c r="O38" i="4"/>
  <c r="Y38" i="4" s="1"/>
  <c r="BQ38" i="4" s="1"/>
  <c r="M38" i="4"/>
  <c r="K38" i="4"/>
  <c r="J38" i="4"/>
  <c r="L38" i="4" s="1"/>
  <c r="I38" i="4"/>
  <c r="F38" i="4"/>
  <c r="E38" i="4"/>
  <c r="D38" i="4"/>
  <c r="C38" i="4"/>
  <c r="B38" i="4"/>
  <c r="Z37" i="4"/>
  <c r="W37" i="4"/>
  <c r="V37" i="4"/>
  <c r="T37" i="4"/>
  <c r="R37" i="4"/>
  <c r="Q37" i="4"/>
  <c r="P37" i="4"/>
  <c r="O37" i="4"/>
  <c r="U37" i="4" s="1"/>
  <c r="BP37" i="4" s="1"/>
  <c r="M37" i="4"/>
  <c r="K37" i="4"/>
  <c r="J37" i="4"/>
  <c r="L37" i="4" s="1"/>
  <c r="I37" i="4"/>
  <c r="F37" i="4"/>
  <c r="E37" i="4"/>
  <c r="D37" i="4"/>
  <c r="C37" i="4"/>
  <c r="B37" i="4"/>
  <c r="Z36" i="4"/>
  <c r="W36" i="4"/>
  <c r="V36" i="4"/>
  <c r="T36" i="4"/>
  <c r="R36" i="4"/>
  <c r="Q36" i="4"/>
  <c r="P36" i="4"/>
  <c r="O36" i="4"/>
  <c r="U36" i="4" s="1"/>
  <c r="BP36" i="4" s="1"/>
  <c r="M36" i="4"/>
  <c r="K36" i="4"/>
  <c r="J36" i="4"/>
  <c r="L36" i="4" s="1"/>
  <c r="I36" i="4"/>
  <c r="F36" i="4"/>
  <c r="E36" i="4"/>
  <c r="D36" i="4"/>
  <c r="C36" i="4"/>
  <c r="B36" i="4"/>
  <c r="Z35" i="4"/>
  <c r="W35" i="4"/>
  <c r="V35" i="4"/>
  <c r="T35" i="4"/>
  <c r="R35" i="4"/>
  <c r="Q35" i="4"/>
  <c r="P35" i="4"/>
  <c r="O35" i="4"/>
  <c r="AC35" i="4" s="1"/>
  <c r="M35" i="4"/>
  <c r="K35" i="4"/>
  <c r="J35" i="4"/>
  <c r="L35" i="4" s="1"/>
  <c r="I35" i="4"/>
  <c r="F35" i="4"/>
  <c r="C35" i="4"/>
  <c r="B35" i="4"/>
  <c r="Z34" i="4"/>
  <c r="W34" i="4"/>
  <c r="V34" i="4"/>
  <c r="T34" i="4"/>
  <c r="R34" i="4"/>
  <c r="Q34" i="4"/>
  <c r="P34" i="4"/>
  <c r="O34" i="4"/>
  <c r="Y34" i="4" s="1"/>
  <c r="BQ34" i="4" s="1"/>
  <c r="M34" i="4"/>
  <c r="K34" i="4"/>
  <c r="J34" i="4"/>
  <c r="L34" i="4" s="1"/>
  <c r="I34" i="4"/>
  <c r="F34" i="4"/>
  <c r="B34" i="4"/>
  <c r="Z33" i="4"/>
  <c r="W33" i="4"/>
  <c r="V33" i="4"/>
  <c r="T33" i="4"/>
  <c r="R33" i="4"/>
  <c r="Q33" i="4"/>
  <c r="P33" i="4"/>
  <c r="O33" i="4"/>
  <c r="AC33" i="4" s="1"/>
  <c r="M33" i="4"/>
  <c r="K33" i="4"/>
  <c r="J33" i="4"/>
  <c r="L33" i="4" s="1"/>
  <c r="I33" i="4"/>
  <c r="F33" i="4"/>
  <c r="B33" i="4"/>
  <c r="Z32" i="4"/>
  <c r="W32" i="4"/>
  <c r="V32" i="4"/>
  <c r="T32" i="4"/>
  <c r="R32" i="4"/>
  <c r="Q32" i="4"/>
  <c r="P32" i="4"/>
  <c r="O32" i="4"/>
  <c r="Y32" i="4" s="1"/>
  <c r="BQ32" i="4" s="1"/>
  <c r="M32" i="4"/>
  <c r="K32" i="4"/>
  <c r="J32" i="4"/>
  <c r="L32" i="4" s="1"/>
  <c r="I32" i="4"/>
  <c r="F32" i="4"/>
  <c r="B32" i="4"/>
  <c r="Z31" i="4"/>
  <c r="W31" i="4"/>
  <c r="V31" i="4"/>
  <c r="T31" i="4"/>
  <c r="R31" i="4"/>
  <c r="Q31" i="4"/>
  <c r="P31" i="4"/>
  <c r="O31" i="4"/>
  <c r="AC31" i="4" s="1"/>
  <c r="M31" i="4"/>
  <c r="K31" i="4"/>
  <c r="J31" i="4"/>
  <c r="L31" i="4" s="1"/>
  <c r="I31" i="4"/>
  <c r="F31" i="4"/>
  <c r="B31" i="4"/>
  <c r="Z30" i="4"/>
  <c r="W30" i="4"/>
  <c r="V30" i="4"/>
  <c r="T30" i="4"/>
  <c r="R30" i="4"/>
  <c r="Q30" i="4"/>
  <c r="P30" i="4"/>
  <c r="O30" i="4"/>
  <c r="Y30" i="4" s="1"/>
  <c r="BQ30" i="4" s="1"/>
  <c r="M30" i="4"/>
  <c r="K30" i="4"/>
  <c r="J30" i="4"/>
  <c r="L30" i="4" s="1"/>
  <c r="I30" i="4"/>
  <c r="F30" i="4"/>
  <c r="B30" i="4"/>
  <c r="Z29" i="4"/>
  <c r="W29" i="4"/>
  <c r="V29" i="4"/>
  <c r="T29" i="4"/>
  <c r="R29" i="4"/>
  <c r="Q29" i="4"/>
  <c r="P29" i="4"/>
  <c r="O29" i="4"/>
  <c r="AC29" i="4" s="1"/>
  <c r="M29" i="4"/>
  <c r="K29" i="4"/>
  <c r="J29" i="4"/>
  <c r="L29" i="4" s="1"/>
  <c r="I29" i="4"/>
  <c r="F29" i="4"/>
  <c r="B29" i="4"/>
  <c r="Z28" i="4"/>
  <c r="W28" i="4"/>
  <c r="V28" i="4"/>
  <c r="T28" i="4"/>
  <c r="R28" i="4"/>
  <c r="Q28" i="4"/>
  <c r="P28" i="4"/>
  <c r="O28" i="4"/>
  <c r="Y28" i="4" s="1"/>
  <c r="BQ28" i="4" s="1"/>
  <c r="M28" i="4"/>
  <c r="K28" i="4"/>
  <c r="J28" i="4"/>
  <c r="L28" i="4" s="1"/>
  <c r="I28" i="4"/>
  <c r="F28" i="4"/>
  <c r="B28" i="4"/>
  <c r="Z27" i="4"/>
  <c r="W27" i="4"/>
  <c r="V27" i="4"/>
  <c r="T27" i="4"/>
  <c r="R27" i="4"/>
  <c r="Q27" i="4"/>
  <c r="P27" i="4"/>
  <c r="O27" i="4"/>
  <c r="AC27" i="4" s="1"/>
  <c r="M27" i="4"/>
  <c r="K27" i="4"/>
  <c r="J27" i="4"/>
  <c r="L27" i="4" s="1"/>
  <c r="I27" i="4"/>
  <c r="F27" i="4"/>
  <c r="B27" i="4"/>
  <c r="Z26" i="4"/>
  <c r="W26" i="4"/>
  <c r="V26" i="4"/>
  <c r="T26" i="4"/>
  <c r="R26" i="4"/>
  <c r="Q26" i="4"/>
  <c r="P26" i="4"/>
  <c r="O26" i="4"/>
  <c r="Y26" i="4" s="1"/>
  <c r="BQ26" i="4" s="1"/>
  <c r="M26" i="4"/>
  <c r="K26" i="4"/>
  <c r="J26" i="4"/>
  <c r="L26" i="4" s="1"/>
  <c r="I26" i="4"/>
  <c r="F26" i="4"/>
  <c r="B26" i="4"/>
  <c r="Z25" i="4"/>
  <c r="W25" i="4"/>
  <c r="V25" i="4"/>
  <c r="T25" i="4"/>
  <c r="R25" i="4"/>
  <c r="Q25" i="4"/>
  <c r="P25" i="4"/>
  <c r="O25" i="4"/>
  <c r="AC25" i="4" s="1"/>
  <c r="M25" i="4"/>
  <c r="K25" i="4"/>
  <c r="J25" i="4"/>
  <c r="L25" i="4" s="1"/>
  <c r="I25" i="4"/>
  <c r="F25" i="4"/>
  <c r="B25" i="4"/>
  <c r="Z24" i="4"/>
  <c r="W24" i="4"/>
  <c r="V24" i="4"/>
  <c r="T24" i="4"/>
  <c r="R24" i="4"/>
  <c r="Q24" i="4"/>
  <c r="P24" i="4"/>
  <c r="O24" i="4"/>
  <c r="Y24" i="4" s="1"/>
  <c r="BQ24" i="4" s="1"/>
  <c r="M24" i="4"/>
  <c r="K24" i="4"/>
  <c r="J24" i="4"/>
  <c r="L24" i="4" s="1"/>
  <c r="I24" i="4"/>
  <c r="F24" i="4"/>
  <c r="B24" i="4"/>
  <c r="Z23" i="4"/>
  <c r="W23" i="4"/>
  <c r="V23" i="4"/>
  <c r="T23" i="4"/>
  <c r="R23" i="4"/>
  <c r="Q23" i="4"/>
  <c r="P23" i="4"/>
  <c r="O23" i="4"/>
  <c r="AC23" i="4" s="1"/>
  <c r="M23" i="4"/>
  <c r="K23" i="4"/>
  <c r="J23" i="4"/>
  <c r="L23" i="4" s="1"/>
  <c r="I23" i="4"/>
  <c r="F23" i="4"/>
  <c r="B23" i="4"/>
  <c r="Z22" i="4"/>
  <c r="W22" i="4"/>
  <c r="V22" i="4"/>
  <c r="T22" i="4"/>
  <c r="R22" i="4"/>
  <c r="Q22" i="4"/>
  <c r="P22" i="4"/>
  <c r="O22" i="4"/>
  <c r="Y22" i="4" s="1"/>
  <c r="BQ22" i="4" s="1"/>
  <c r="M22" i="4"/>
  <c r="K22" i="4"/>
  <c r="J22" i="4"/>
  <c r="L22" i="4" s="1"/>
  <c r="I22" i="4"/>
  <c r="F22" i="4"/>
  <c r="B22" i="4"/>
  <c r="Z21" i="4"/>
  <c r="W21" i="4"/>
  <c r="V21" i="4"/>
  <c r="T21" i="4"/>
  <c r="R21" i="4"/>
  <c r="Q21" i="4"/>
  <c r="P21" i="4"/>
  <c r="O21" i="4"/>
  <c r="AC21" i="4" s="1"/>
  <c r="M21" i="4"/>
  <c r="K21" i="4"/>
  <c r="J21" i="4"/>
  <c r="L21" i="4" s="1"/>
  <c r="I21" i="4"/>
  <c r="F21" i="4"/>
  <c r="B21" i="4"/>
  <c r="Z20" i="4"/>
  <c r="W20" i="4"/>
  <c r="V20" i="4"/>
  <c r="T20" i="4"/>
  <c r="R20" i="4"/>
  <c r="Q20" i="4"/>
  <c r="P20" i="4"/>
  <c r="O20" i="4"/>
  <c r="Y20" i="4" s="1"/>
  <c r="BQ20" i="4" s="1"/>
  <c r="M20" i="4"/>
  <c r="K20" i="4"/>
  <c r="J20" i="4"/>
  <c r="L20" i="4" s="1"/>
  <c r="I20" i="4"/>
  <c r="F20" i="4"/>
  <c r="B20" i="4"/>
  <c r="Z19" i="4"/>
  <c r="W19" i="4"/>
  <c r="V19" i="4"/>
  <c r="T19" i="4"/>
  <c r="R19" i="4"/>
  <c r="Q19" i="4"/>
  <c r="P19" i="4"/>
  <c r="O19" i="4"/>
  <c r="AC19" i="4" s="1"/>
  <c r="M19" i="4"/>
  <c r="K19" i="4"/>
  <c r="J19" i="4"/>
  <c r="L19" i="4" s="1"/>
  <c r="I19" i="4"/>
  <c r="F19" i="4"/>
  <c r="B19" i="4"/>
  <c r="Z18" i="4"/>
  <c r="W18" i="4"/>
  <c r="V18" i="4"/>
  <c r="T18" i="4"/>
  <c r="R18" i="4"/>
  <c r="Q18" i="4"/>
  <c r="P18" i="4"/>
  <c r="O18" i="4"/>
  <c r="U18" i="4" s="1"/>
  <c r="BP18" i="4" s="1"/>
  <c r="M18" i="4"/>
  <c r="K18" i="4"/>
  <c r="J18" i="4"/>
  <c r="L18" i="4" s="1"/>
  <c r="I18" i="4"/>
  <c r="F18" i="4"/>
  <c r="B18" i="4"/>
  <c r="Z17" i="4"/>
  <c r="W17" i="4"/>
  <c r="V17" i="4"/>
  <c r="T17" i="4"/>
  <c r="R17" i="4"/>
  <c r="Q17" i="4"/>
  <c r="P17" i="4"/>
  <c r="O17" i="4"/>
  <c r="AC17" i="4" s="1"/>
  <c r="M17" i="4"/>
  <c r="K17" i="4"/>
  <c r="J17" i="4"/>
  <c r="L17" i="4" s="1"/>
  <c r="I17" i="4"/>
  <c r="F17" i="4"/>
  <c r="B17" i="4"/>
  <c r="Z16" i="4"/>
  <c r="W16" i="4"/>
  <c r="V16" i="4"/>
  <c r="T16" i="4"/>
  <c r="R16" i="4"/>
  <c r="Q16" i="4"/>
  <c r="P16" i="4"/>
  <c r="O16" i="4"/>
  <c r="AC16" i="4" s="1"/>
  <c r="M16" i="4"/>
  <c r="K16" i="4"/>
  <c r="J16" i="4"/>
  <c r="L16" i="4" s="1"/>
  <c r="I16" i="4"/>
  <c r="F16" i="4"/>
  <c r="B16" i="4"/>
  <c r="Z15" i="4"/>
  <c r="W15" i="4"/>
  <c r="V15" i="4"/>
  <c r="T15" i="4"/>
  <c r="R15" i="4"/>
  <c r="Q15" i="4"/>
  <c r="P15" i="4"/>
  <c r="O15" i="4"/>
  <c r="AC15" i="4" s="1"/>
  <c r="M15" i="4"/>
  <c r="K15" i="4"/>
  <c r="J15" i="4"/>
  <c r="L15" i="4" s="1"/>
  <c r="I15" i="4"/>
  <c r="F15" i="4"/>
  <c r="B15" i="4"/>
  <c r="Z14" i="4"/>
  <c r="W14" i="4"/>
  <c r="V14" i="4"/>
  <c r="T14" i="4"/>
  <c r="R14" i="4"/>
  <c r="Q14" i="4"/>
  <c r="P14" i="4"/>
  <c r="O14" i="4"/>
  <c r="AC14" i="4" s="1"/>
  <c r="M14" i="4"/>
  <c r="K14" i="4"/>
  <c r="J14" i="4"/>
  <c r="L14" i="4" s="1"/>
  <c r="I14" i="4"/>
  <c r="F14" i="4"/>
  <c r="B14" i="4"/>
  <c r="Z13" i="4"/>
  <c r="W13" i="4"/>
  <c r="V13" i="4"/>
  <c r="T13" i="4"/>
  <c r="R13" i="4"/>
  <c r="Q13" i="4"/>
  <c r="P13" i="4"/>
  <c r="O13" i="4"/>
  <c r="AC13" i="4" s="1"/>
  <c r="M13" i="4"/>
  <c r="K13" i="4"/>
  <c r="J13" i="4"/>
  <c r="L13" i="4" s="1"/>
  <c r="I13" i="4"/>
  <c r="F13" i="4"/>
  <c r="B13" i="4"/>
  <c r="Z12" i="4"/>
  <c r="W12" i="4"/>
  <c r="V12" i="4"/>
  <c r="T12" i="4"/>
  <c r="R12" i="4"/>
  <c r="Q12" i="4"/>
  <c r="P12" i="4"/>
  <c r="O12" i="4"/>
  <c r="AC12" i="4" s="1"/>
  <c r="M12" i="4"/>
  <c r="K12" i="4"/>
  <c r="J12" i="4"/>
  <c r="L12" i="4" s="1"/>
  <c r="I12" i="4"/>
  <c r="F12" i="4"/>
  <c r="B12" i="4"/>
  <c r="Z11" i="4"/>
  <c r="W11" i="4"/>
  <c r="V11" i="4"/>
  <c r="T11" i="4"/>
  <c r="R11" i="4"/>
  <c r="Q11" i="4"/>
  <c r="P11" i="4"/>
  <c r="O11" i="4"/>
  <c r="AC11" i="4" s="1"/>
  <c r="M11" i="4"/>
  <c r="K11" i="4"/>
  <c r="J11" i="4"/>
  <c r="L11" i="4" s="1"/>
  <c r="I11" i="4"/>
  <c r="F11" i="4"/>
  <c r="B11" i="4"/>
  <c r="Z10" i="4"/>
  <c r="W10" i="4"/>
  <c r="V10" i="4"/>
  <c r="T10" i="4"/>
  <c r="R10" i="4"/>
  <c r="Q10" i="4"/>
  <c r="P10" i="4"/>
  <c r="O10" i="4"/>
  <c r="AC10" i="4" s="1"/>
  <c r="M10" i="4"/>
  <c r="K10" i="4"/>
  <c r="J10" i="4"/>
  <c r="L10" i="4" s="1"/>
  <c r="I10" i="4"/>
  <c r="F10" i="4"/>
  <c r="B10" i="4"/>
  <c r="Z9" i="4"/>
  <c r="W9" i="4"/>
  <c r="V9" i="4"/>
  <c r="T9" i="4"/>
  <c r="R9" i="4"/>
  <c r="Q9" i="4"/>
  <c r="P9" i="4"/>
  <c r="O9" i="4"/>
  <c r="AC9" i="4" s="1"/>
  <c r="M9" i="4"/>
  <c r="K9" i="4"/>
  <c r="J9" i="4"/>
  <c r="L9" i="4" s="1"/>
  <c r="I9" i="4"/>
  <c r="F9" i="4"/>
  <c r="B9" i="4"/>
  <c r="Z8" i="4"/>
  <c r="W8" i="4"/>
  <c r="V8" i="4"/>
  <c r="T8" i="4"/>
  <c r="R8" i="4"/>
  <c r="Q8" i="4"/>
  <c r="P8" i="4"/>
  <c r="O8" i="4"/>
  <c r="Y8" i="4" s="1"/>
  <c r="BQ8" i="4" s="1"/>
  <c r="M8" i="4"/>
  <c r="K8" i="4"/>
  <c r="J8" i="4"/>
  <c r="L8" i="4" s="1"/>
  <c r="I8" i="4"/>
  <c r="F8" i="4"/>
  <c r="B8" i="4"/>
  <c r="Z7" i="4"/>
  <c r="W7" i="4"/>
  <c r="V7" i="4"/>
  <c r="T7" i="4"/>
  <c r="R7" i="4"/>
  <c r="Q7" i="4"/>
  <c r="P7" i="4"/>
  <c r="O7" i="4"/>
  <c r="AC7" i="4" s="1"/>
  <c r="M7" i="4"/>
  <c r="K7" i="4"/>
  <c r="J7" i="4"/>
  <c r="L7" i="4" s="1"/>
  <c r="I7" i="4"/>
  <c r="F7" i="4"/>
  <c r="B7" i="4"/>
  <c r="Z6" i="4"/>
  <c r="W6" i="4"/>
  <c r="V6" i="4"/>
  <c r="T6" i="4"/>
  <c r="R6" i="4"/>
  <c r="Q6" i="4"/>
  <c r="P6" i="4"/>
  <c r="O6" i="4"/>
  <c r="U6" i="4" s="1"/>
  <c r="BP6" i="4" s="1"/>
  <c r="M6" i="4"/>
  <c r="K6" i="4"/>
  <c r="J6" i="4"/>
  <c r="L6" i="4" s="1"/>
  <c r="I6" i="4"/>
  <c r="F6" i="4"/>
  <c r="B6" i="4"/>
  <c r="Z5" i="4"/>
  <c r="W5" i="4"/>
  <c r="V5" i="4"/>
  <c r="T5" i="4"/>
  <c r="R5" i="4"/>
  <c r="Q5" i="4"/>
  <c r="P5" i="4"/>
  <c r="O5" i="4"/>
  <c r="Y5" i="4" s="1"/>
  <c r="BQ5" i="4" s="1"/>
  <c r="M5" i="4"/>
  <c r="K5" i="4"/>
  <c r="J5" i="4"/>
  <c r="L5" i="4" s="1"/>
  <c r="I5" i="4"/>
  <c r="F5" i="4"/>
  <c r="B5" i="4"/>
  <c r="Z4" i="4"/>
  <c r="W4" i="4"/>
  <c r="V4" i="4"/>
  <c r="T4" i="4"/>
  <c r="R4" i="4"/>
  <c r="Q4" i="4"/>
  <c r="P4" i="4"/>
  <c r="O4" i="4"/>
  <c r="AC4" i="4" s="1"/>
  <c r="M4" i="4"/>
  <c r="K4" i="4"/>
  <c r="J4" i="4"/>
  <c r="L4" i="4" s="1"/>
  <c r="I4" i="4"/>
  <c r="F4" i="4"/>
  <c r="B4" i="4"/>
  <c r="Z3" i="4"/>
  <c r="W3" i="4"/>
  <c r="V3" i="4"/>
  <c r="T3" i="4"/>
  <c r="R3" i="4"/>
  <c r="Q3" i="4"/>
  <c r="P3" i="4"/>
  <c r="O3" i="4"/>
  <c r="AC3" i="4" s="1"/>
  <c r="M3" i="4"/>
  <c r="K3" i="4"/>
  <c r="J3" i="4"/>
  <c r="L3" i="4" s="1"/>
  <c r="I3" i="4"/>
  <c r="F3" i="4"/>
  <c r="B3" i="4"/>
  <c r="CO2" i="4"/>
  <c r="CN2" i="4"/>
  <c r="CM2" i="4"/>
  <c r="CL2" i="4"/>
  <c r="CK2" i="4"/>
  <c r="CJ2" i="4"/>
  <c r="CH2" i="4"/>
  <c r="CG2" i="4"/>
  <c r="CF2" i="4"/>
  <c r="CE2" i="4"/>
  <c r="CD2" i="4"/>
  <c r="CC2" i="4"/>
  <c r="CB2" i="4"/>
  <c r="CA2" i="4"/>
  <c r="BZ2" i="4"/>
  <c r="BX2" i="4"/>
  <c r="BV2" i="4"/>
  <c r="Z2" i="4"/>
  <c r="W2" i="4"/>
  <c r="V2" i="4"/>
  <c r="T2" i="4"/>
  <c r="R2" i="4"/>
  <c r="Q2" i="4"/>
  <c r="P2" i="4"/>
  <c r="O2" i="4"/>
  <c r="AC2" i="4" s="1"/>
  <c r="M2" i="4"/>
  <c r="K2" i="4"/>
  <c r="J2" i="4"/>
  <c r="L2" i="4" s="1"/>
  <c r="I2" i="4"/>
  <c r="F2" i="4"/>
  <c r="B2" i="4"/>
  <c r="BS57" i="2"/>
  <c r="BP57" i="2"/>
  <c r="BO57" i="2"/>
  <c r="BL57" i="2"/>
  <c r="BK57" i="2"/>
  <c r="BG57" i="2"/>
  <c r="BF57" i="2"/>
  <c r="BE57" i="2"/>
  <c r="AG57" i="2"/>
  <c r="N51" i="4"/>
  <c r="S51" i="4"/>
  <c r="B57" i="2"/>
  <c r="D51" i="4" s="1"/>
  <c r="E51" i="4" s="1"/>
  <c r="BS56" i="2"/>
  <c r="BQ56" i="2"/>
  <c r="BP56" i="2"/>
  <c r="BO56" i="2"/>
  <c r="BL56" i="2"/>
  <c r="BK56" i="2"/>
  <c r="BG56" i="2"/>
  <c r="BF56" i="2"/>
  <c r="AG56" i="2"/>
  <c r="P56" i="2"/>
  <c r="N50" i="4" s="1"/>
  <c r="O56" i="2"/>
  <c r="S50" i="4" s="1"/>
  <c r="B56" i="2"/>
  <c r="BS55" i="2"/>
  <c r="BP55" i="2"/>
  <c r="BO55" i="2"/>
  <c r="BL55" i="2"/>
  <c r="BK55" i="2"/>
  <c r="BG55" i="2"/>
  <c r="BF55" i="2"/>
  <c r="BE55" i="2"/>
  <c r="AG55" i="2"/>
  <c r="P55" i="2"/>
  <c r="N49" i="4" s="1"/>
  <c r="O55" i="2"/>
  <c r="S49" i="4" s="1"/>
  <c r="BJ55" i="2"/>
  <c r="B55" i="2"/>
  <c r="BS54" i="2"/>
  <c r="BP54" i="2"/>
  <c r="BO54" i="2"/>
  <c r="BL54" i="2"/>
  <c r="BK54" i="2"/>
  <c r="BG54" i="2"/>
  <c r="BF54" i="2"/>
  <c r="AG54" i="2"/>
  <c r="P54" i="2"/>
  <c r="N48" i="4" s="1"/>
  <c r="O54" i="2"/>
  <c r="S48" i="4" s="1"/>
  <c r="B54" i="2"/>
  <c r="BU53" i="2"/>
  <c r="BS53" i="2"/>
  <c r="BP53" i="2"/>
  <c r="BO53" i="2"/>
  <c r="BL53" i="2"/>
  <c r="BK53" i="2"/>
  <c r="BG53" i="2"/>
  <c r="BF53" i="2"/>
  <c r="AG53" i="2"/>
  <c r="P53" i="2"/>
  <c r="N47" i="4" s="1"/>
  <c r="O53" i="2"/>
  <c r="S47" i="4" s="1"/>
  <c r="B53" i="2"/>
  <c r="D47" i="4" s="1"/>
  <c r="E47" i="4" s="1"/>
  <c r="BS52" i="2"/>
  <c r="BP52" i="2"/>
  <c r="BO52" i="2"/>
  <c r="BQ52" i="2" s="1"/>
  <c r="BL52" i="2"/>
  <c r="BK52" i="2"/>
  <c r="BG52" i="2"/>
  <c r="BF52" i="2"/>
  <c r="AG52" i="2"/>
  <c r="P52" i="2"/>
  <c r="N46" i="4" s="1"/>
  <c r="O52" i="2"/>
  <c r="S46" i="4" s="1"/>
  <c r="B52" i="2"/>
  <c r="BU51" i="2"/>
  <c r="BS51" i="2"/>
  <c r="BP51" i="2"/>
  <c r="BO51" i="2"/>
  <c r="BL51" i="2"/>
  <c r="BK51" i="2"/>
  <c r="BG51" i="2"/>
  <c r="BF51" i="2"/>
  <c r="AG51" i="2"/>
  <c r="P51" i="2"/>
  <c r="N45" i="4" s="1"/>
  <c r="O51" i="2"/>
  <c r="S45" i="4" s="1"/>
  <c r="B51" i="2"/>
  <c r="BS50" i="2"/>
  <c r="BP50" i="2"/>
  <c r="BO50" i="2"/>
  <c r="BQ50" i="2" s="1"/>
  <c r="BL50" i="2"/>
  <c r="BK50" i="2"/>
  <c r="BG50" i="2"/>
  <c r="BF50" i="2"/>
  <c r="AG50" i="2"/>
  <c r="P50" i="2"/>
  <c r="N44" i="4" s="1"/>
  <c r="O50" i="2"/>
  <c r="S44" i="4" s="1"/>
  <c r="B50" i="2"/>
  <c r="BU49" i="2"/>
  <c r="BS49" i="2"/>
  <c r="BP49" i="2"/>
  <c r="BO49" i="2"/>
  <c r="BL49" i="2"/>
  <c r="BK49" i="2"/>
  <c r="BG49" i="2"/>
  <c r="BF49" i="2"/>
  <c r="AG49" i="2"/>
  <c r="P49" i="2"/>
  <c r="N43" i="4" s="1"/>
  <c r="O49" i="2"/>
  <c r="S43" i="4" s="1"/>
  <c r="B49" i="2"/>
  <c r="BS48" i="2"/>
  <c r="BP48" i="2"/>
  <c r="BO48" i="2"/>
  <c r="BL48" i="2"/>
  <c r="BK48" i="2"/>
  <c r="BG48" i="2"/>
  <c r="BF48" i="2"/>
  <c r="AG48" i="2"/>
  <c r="P48" i="2"/>
  <c r="N42" i="4" s="1"/>
  <c r="O48" i="2"/>
  <c r="S42" i="4" s="1"/>
  <c r="B48" i="2"/>
  <c r="BS47" i="2"/>
  <c r="BP47" i="2"/>
  <c r="BO47" i="2"/>
  <c r="BL47" i="2"/>
  <c r="BK47" i="2"/>
  <c r="BG47" i="2"/>
  <c r="BF47" i="2"/>
  <c r="AG47" i="2"/>
  <c r="P47" i="2"/>
  <c r="N41" i="4" s="1"/>
  <c r="O47" i="2"/>
  <c r="S41" i="4" s="1"/>
  <c r="BJ47" i="2"/>
  <c r="BM47" i="2" s="1"/>
  <c r="B47" i="2"/>
  <c r="BS46" i="2"/>
  <c r="BU46" i="2" s="1"/>
  <c r="BP46" i="2"/>
  <c r="BO46" i="2"/>
  <c r="BL46" i="2"/>
  <c r="BK46" i="2"/>
  <c r="BG46" i="2"/>
  <c r="BF46" i="2"/>
  <c r="AG46" i="2"/>
  <c r="P46" i="2"/>
  <c r="N40" i="4" s="1"/>
  <c r="O46" i="2"/>
  <c r="S40" i="4" s="1"/>
  <c r="B46" i="2"/>
  <c r="BS45" i="2"/>
  <c r="BP45" i="2"/>
  <c r="BO45" i="2"/>
  <c r="BL45" i="2"/>
  <c r="BK45" i="2"/>
  <c r="BG45" i="2"/>
  <c r="BF45" i="2"/>
  <c r="AG45" i="2"/>
  <c r="P45" i="2"/>
  <c r="N39" i="4" s="1"/>
  <c r="O45" i="2"/>
  <c r="S39" i="4" s="1"/>
  <c r="B45" i="2"/>
  <c r="BS44" i="2"/>
  <c r="BU44" i="2" s="1"/>
  <c r="BP44" i="2"/>
  <c r="BO44" i="2"/>
  <c r="BQ44" i="2" s="1"/>
  <c r="BL44" i="2"/>
  <c r="BK44" i="2"/>
  <c r="BG44" i="2"/>
  <c r="BF44" i="2"/>
  <c r="AG44" i="2"/>
  <c r="P44" i="2"/>
  <c r="N38" i="4" s="1"/>
  <c r="O44" i="2"/>
  <c r="S38" i="4" s="1"/>
  <c r="B44" i="2"/>
  <c r="BS43" i="2"/>
  <c r="BU43" i="2" s="1"/>
  <c r="BP43" i="2"/>
  <c r="BO43" i="2"/>
  <c r="BL43" i="2"/>
  <c r="BK43" i="2"/>
  <c r="BG43" i="2"/>
  <c r="BF43" i="2"/>
  <c r="AG43" i="2"/>
  <c r="P43" i="2"/>
  <c r="N37" i="4" s="1"/>
  <c r="O43" i="2"/>
  <c r="S37" i="4" s="1"/>
  <c r="BJ43" i="2"/>
  <c r="B43" i="2"/>
  <c r="BS42" i="2"/>
  <c r="BU42" i="2" s="1"/>
  <c r="BP42" i="2"/>
  <c r="BO42" i="2"/>
  <c r="BQ42" i="2" s="1"/>
  <c r="BL42" i="2"/>
  <c r="BK42" i="2"/>
  <c r="BG42" i="2"/>
  <c r="BF42" i="2"/>
  <c r="AG42" i="2"/>
  <c r="P42" i="2"/>
  <c r="N36" i="4" s="1"/>
  <c r="O42" i="2"/>
  <c r="S36" i="4" s="1"/>
  <c r="BE42" i="2"/>
  <c r="BH42" i="2" s="1"/>
  <c r="B42" i="2"/>
  <c r="BS41" i="2"/>
  <c r="BU41" i="2" s="1"/>
  <c r="BP41" i="2"/>
  <c r="BO41" i="2"/>
  <c r="BL41" i="2"/>
  <c r="BK41" i="2"/>
  <c r="BG41" i="2"/>
  <c r="BF41" i="2"/>
  <c r="AG41" i="2"/>
  <c r="P41" i="2"/>
  <c r="N35" i="4" s="1"/>
  <c r="O41" i="2"/>
  <c r="S35" i="4" s="1"/>
  <c r="BJ41" i="2"/>
  <c r="BS40" i="2"/>
  <c r="BU40" i="2" s="1"/>
  <c r="BP40" i="2"/>
  <c r="BO40" i="2"/>
  <c r="BL40" i="2"/>
  <c r="BK40" i="2"/>
  <c r="BG40" i="2"/>
  <c r="BF40" i="2"/>
  <c r="AG40" i="2"/>
  <c r="P40" i="2"/>
  <c r="N34" i="4" s="1"/>
  <c r="O40" i="2"/>
  <c r="S34" i="4" s="1"/>
  <c r="BS39" i="2"/>
  <c r="BU39" i="2" s="1"/>
  <c r="BP39" i="2"/>
  <c r="BO39" i="2"/>
  <c r="BL39" i="2"/>
  <c r="BK39" i="2"/>
  <c r="BG39" i="2"/>
  <c r="BF39" i="2"/>
  <c r="AG39" i="2"/>
  <c r="P39" i="2"/>
  <c r="N33" i="4" s="1"/>
  <c r="O39" i="2"/>
  <c r="S33" i="4" s="1"/>
  <c r="BJ39" i="2"/>
  <c r="BS38" i="2"/>
  <c r="BU38" i="2" s="1"/>
  <c r="BP38" i="2"/>
  <c r="BO38" i="2"/>
  <c r="BL38" i="2"/>
  <c r="BK38" i="2"/>
  <c r="BG38" i="2"/>
  <c r="BF38" i="2"/>
  <c r="AG38" i="2"/>
  <c r="P38" i="2"/>
  <c r="N32" i="4" s="1"/>
  <c r="O38" i="2"/>
  <c r="S32" i="4" s="1"/>
  <c r="BJ38" i="2"/>
  <c r="BS37" i="2"/>
  <c r="BU37" i="2" s="1"/>
  <c r="BP37" i="2"/>
  <c r="BO37" i="2"/>
  <c r="BL37" i="2"/>
  <c r="BK37" i="2"/>
  <c r="BG37" i="2"/>
  <c r="BF37" i="2"/>
  <c r="AG37" i="2"/>
  <c r="P37" i="2"/>
  <c r="N31" i="4" s="1"/>
  <c r="O37" i="2"/>
  <c r="S31" i="4" s="1"/>
  <c r="BS36" i="2"/>
  <c r="BU36" i="2" s="1"/>
  <c r="BP36" i="2"/>
  <c r="BO36" i="2"/>
  <c r="BL36" i="2"/>
  <c r="BK36" i="2"/>
  <c r="BG36" i="2"/>
  <c r="BF36" i="2"/>
  <c r="AG36" i="2"/>
  <c r="P36" i="2"/>
  <c r="N30" i="4" s="1"/>
  <c r="O36" i="2"/>
  <c r="S30" i="4" s="1"/>
  <c r="BU35" i="2"/>
  <c r="BS35" i="2"/>
  <c r="BP35" i="2"/>
  <c r="BO35" i="2"/>
  <c r="BL35" i="2"/>
  <c r="BK35" i="2"/>
  <c r="BG35" i="2"/>
  <c r="BF35" i="2"/>
  <c r="AG35" i="2"/>
  <c r="P35" i="2"/>
  <c r="N29" i="4" s="1"/>
  <c r="O35" i="2"/>
  <c r="S29" i="4" s="1"/>
  <c r="BE35" i="2"/>
  <c r="BS34" i="2"/>
  <c r="BP34" i="2"/>
  <c r="BO34" i="2"/>
  <c r="BL34" i="2"/>
  <c r="BK34" i="2"/>
  <c r="BG34" i="2"/>
  <c r="BF34" i="2"/>
  <c r="AG34" i="2"/>
  <c r="P34" i="2"/>
  <c r="N28" i="4" s="1"/>
  <c r="O34" i="2"/>
  <c r="S28" i="4" s="1"/>
  <c r="BS33" i="2"/>
  <c r="BU33" i="2" s="1"/>
  <c r="BP33" i="2"/>
  <c r="BO33" i="2"/>
  <c r="BL33" i="2"/>
  <c r="BK33" i="2"/>
  <c r="BG33" i="2"/>
  <c r="BF33" i="2"/>
  <c r="AG33" i="2"/>
  <c r="P33" i="2"/>
  <c r="N27" i="4" s="1"/>
  <c r="O33" i="2"/>
  <c r="S27" i="4" s="1"/>
  <c r="BJ33" i="2"/>
  <c r="BS32" i="2"/>
  <c r="BP32" i="2"/>
  <c r="BO32" i="2"/>
  <c r="BL32" i="2"/>
  <c r="BK32" i="2"/>
  <c r="BG32" i="2"/>
  <c r="BF32" i="2"/>
  <c r="AG32" i="2"/>
  <c r="P32" i="2"/>
  <c r="N26" i="4" s="1"/>
  <c r="O32" i="2"/>
  <c r="S26" i="4" s="1"/>
  <c r="BS31" i="2"/>
  <c r="BP31" i="2"/>
  <c r="BO31" i="2"/>
  <c r="BL31" i="2"/>
  <c r="BK31" i="2"/>
  <c r="BG31" i="2"/>
  <c r="BF31" i="2"/>
  <c r="AG31" i="2"/>
  <c r="P31" i="2"/>
  <c r="N25" i="4" s="1"/>
  <c r="O31" i="2"/>
  <c r="S25" i="4" s="1"/>
  <c r="BJ31" i="2"/>
  <c r="BS30" i="2"/>
  <c r="BP30" i="2"/>
  <c r="BO30" i="2"/>
  <c r="BL30" i="2"/>
  <c r="BK30" i="2"/>
  <c r="BG30" i="2"/>
  <c r="BF30" i="2"/>
  <c r="BE30" i="2"/>
  <c r="AG30" i="2"/>
  <c r="P30" i="2"/>
  <c r="N24" i="4" s="1"/>
  <c r="O30" i="2"/>
  <c r="S24" i="4" s="1"/>
  <c r="BJ30" i="2"/>
  <c r="BS29" i="2"/>
  <c r="BU29" i="2" s="1"/>
  <c r="BP29" i="2"/>
  <c r="BO29" i="2"/>
  <c r="BL29" i="2"/>
  <c r="BK29" i="2"/>
  <c r="BG29" i="2"/>
  <c r="BF29" i="2"/>
  <c r="AG29" i="2"/>
  <c r="P29" i="2"/>
  <c r="N23" i="4" s="1"/>
  <c r="O29" i="2"/>
  <c r="S23" i="4" s="1"/>
  <c r="BS28" i="2"/>
  <c r="BU28" i="2" s="1"/>
  <c r="BP28" i="2"/>
  <c r="BO28" i="2"/>
  <c r="BL28" i="2"/>
  <c r="BK28" i="2"/>
  <c r="BG28" i="2"/>
  <c r="BF28" i="2"/>
  <c r="AG28" i="2"/>
  <c r="P28" i="2"/>
  <c r="N22" i="4" s="1"/>
  <c r="O28" i="2"/>
  <c r="S22" i="4" s="1"/>
  <c r="BS27" i="2"/>
  <c r="BU27" i="2" s="1"/>
  <c r="BP27" i="2"/>
  <c r="BO27" i="2"/>
  <c r="BL27" i="2"/>
  <c r="BK27" i="2"/>
  <c r="BG27" i="2"/>
  <c r="BF27" i="2"/>
  <c r="BE27" i="2"/>
  <c r="AG27" i="2"/>
  <c r="P27" i="2"/>
  <c r="N21" i="4" s="1"/>
  <c r="O27" i="2"/>
  <c r="S21" i="4" s="1"/>
  <c r="BS26" i="2"/>
  <c r="BP26" i="2"/>
  <c r="BO26" i="2"/>
  <c r="BL26" i="2"/>
  <c r="BK26" i="2"/>
  <c r="BG26" i="2"/>
  <c r="BF26" i="2"/>
  <c r="BE26" i="2"/>
  <c r="AG26" i="2"/>
  <c r="P26" i="2"/>
  <c r="N20" i="4" s="1"/>
  <c r="O26" i="2"/>
  <c r="S20" i="4" s="1"/>
  <c r="BS25" i="2"/>
  <c r="BP25" i="2"/>
  <c r="BO25" i="2"/>
  <c r="BL25" i="2"/>
  <c r="BK25" i="2"/>
  <c r="BG25" i="2"/>
  <c r="BF25" i="2"/>
  <c r="BE25" i="2"/>
  <c r="AG25" i="2"/>
  <c r="N19" i="4"/>
  <c r="S19" i="4"/>
  <c r="BJ25" i="2"/>
  <c r="BS24" i="2"/>
  <c r="BP24" i="2"/>
  <c r="BO24" i="2"/>
  <c r="BL24" i="2"/>
  <c r="BK24" i="2"/>
  <c r="BG24" i="2"/>
  <c r="BF24" i="2"/>
  <c r="AG24" i="2"/>
  <c r="N18" i="4"/>
  <c r="S18" i="4"/>
  <c r="BJ24" i="2"/>
  <c r="BS23" i="2"/>
  <c r="BP23" i="2"/>
  <c r="BO23" i="2"/>
  <c r="BL23" i="2"/>
  <c r="BK23" i="2"/>
  <c r="BG23" i="2"/>
  <c r="BF23" i="2"/>
  <c r="BE23" i="2"/>
  <c r="AG23" i="2"/>
  <c r="N17" i="4"/>
  <c r="S17" i="4"/>
  <c r="BJ23" i="2"/>
  <c r="BS22" i="2"/>
  <c r="BP22" i="2"/>
  <c r="BO22" i="2"/>
  <c r="BL22" i="2"/>
  <c r="BK22" i="2"/>
  <c r="BG22" i="2"/>
  <c r="BF22" i="2"/>
  <c r="BE22" i="2"/>
  <c r="AG22" i="2"/>
  <c r="N16" i="4"/>
  <c r="S16" i="4"/>
  <c r="BJ22" i="2"/>
  <c r="BS21" i="2"/>
  <c r="BP21" i="2"/>
  <c r="BO21" i="2"/>
  <c r="BL21" i="2"/>
  <c r="BK21" i="2"/>
  <c r="BG21" i="2"/>
  <c r="BF21" i="2"/>
  <c r="AG21" i="2"/>
  <c r="N15" i="4"/>
  <c r="S15" i="4"/>
  <c r="BJ21" i="2"/>
  <c r="BS20" i="2"/>
  <c r="BP20" i="2"/>
  <c r="BO20" i="2"/>
  <c r="BL20" i="2"/>
  <c r="BK20" i="2"/>
  <c r="BG20" i="2"/>
  <c r="BF20" i="2"/>
  <c r="AG20" i="2"/>
  <c r="N14" i="4"/>
  <c r="S14" i="4"/>
  <c r="BS19" i="2"/>
  <c r="BP19" i="2"/>
  <c r="BO19" i="2"/>
  <c r="BL19" i="2"/>
  <c r="BK19" i="2"/>
  <c r="BG19" i="2"/>
  <c r="BF19" i="2"/>
  <c r="BE19" i="2"/>
  <c r="AG19" i="2"/>
  <c r="N13" i="4"/>
  <c r="S13" i="4"/>
  <c r="BS18" i="2"/>
  <c r="BP18" i="2"/>
  <c r="BO18" i="2"/>
  <c r="BL18" i="2"/>
  <c r="BK18" i="2"/>
  <c r="BG18" i="2"/>
  <c r="BF18" i="2"/>
  <c r="AG18" i="2"/>
  <c r="N12" i="4"/>
  <c r="S12" i="4"/>
  <c r="BS17" i="2"/>
  <c r="BP17" i="2"/>
  <c r="BO17" i="2"/>
  <c r="BL17" i="2"/>
  <c r="BK17" i="2"/>
  <c r="BG17" i="2"/>
  <c r="BF17" i="2"/>
  <c r="BE17" i="2"/>
  <c r="AG17" i="2"/>
  <c r="N11" i="4"/>
  <c r="S11" i="4"/>
  <c r="BJ17" i="2"/>
  <c r="BS16" i="2"/>
  <c r="BP16" i="2"/>
  <c r="BO16" i="2"/>
  <c r="BL16" i="2"/>
  <c r="BK16" i="2"/>
  <c r="BG16" i="2"/>
  <c r="BF16" i="2"/>
  <c r="AG16" i="2"/>
  <c r="N10" i="4"/>
  <c r="S10" i="4"/>
  <c r="BS15" i="2"/>
  <c r="BP15" i="2"/>
  <c r="BO15" i="2"/>
  <c r="BL15" i="2"/>
  <c r="BK15" i="2"/>
  <c r="BG15" i="2"/>
  <c r="BF15" i="2"/>
  <c r="BE15" i="2"/>
  <c r="AG15" i="2"/>
  <c r="N9" i="4"/>
  <c r="S9" i="4"/>
  <c r="BJ15" i="2"/>
  <c r="BS14" i="2"/>
  <c r="BP14" i="2"/>
  <c r="BO14" i="2"/>
  <c r="BL14" i="2"/>
  <c r="BK14" i="2"/>
  <c r="BG14" i="2"/>
  <c r="BF14" i="2"/>
  <c r="BE14" i="2"/>
  <c r="AG14" i="2"/>
  <c r="N8" i="4"/>
  <c r="S8" i="4"/>
  <c r="BJ14" i="2"/>
  <c r="BS13" i="2"/>
  <c r="BP13" i="2"/>
  <c r="BO13" i="2"/>
  <c r="BL13" i="2"/>
  <c r="BK13" i="2"/>
  <c r="BG13" i="2"/>
  <c r="BF13" i="2"/>
  <c r="AG13" i="2"/>
  <c r="N7" i="4"/>
  <c r="S7" i="4"/>
  <c r="BS12" i="2"/>
  <c r="BP12" i="2"/>
  <c r="BO12" i="2"/>
  <c r="BL12" i="2"/>
  <c r="BK12" i="2"/>
  <c r="BG12" i="2"/>
  <c r="BF12" i="2"/>
  <c r="AG12" i="2"/>
  <c r="N6" i="4"/>
  <c r="S6" i="4"/>
  <c r="BS11" i="2"/>
  <c r="BP11" i="2"/>
  <c r="BO11" i="2"/>
  <c r="BL11" i="2"/>
  <c r="BK11" i="2"/>
  <c r="BG11" i="2"/>
  <c r="BF11" i="2"/>
  <c r="AG11" i="2"/>
  <c r="N5" i="4"/>
  <c r="S5" i="4"/>
  <c r="BS10" i="2"/>
  <c r="BP10" i="2"/>
  <c r="BO10" i="2"/>
  <c r="BL10" i="2"/>
  <c r="BK10" i="2"/>
  <c r="BG10" i="2"/>
  <c r="BF10" i="2"/>
  <c r="AG10" i="2"/>
  <c r="N4" i="4"/>
  <c r="S4" i="4"/>
  <c r="BS9" i="2"/>
  <c r="BP9" i="2"/>
  <c r="BO9" i="2"/>
  <c r="BL9" i="2"/>
  <c r="BK9" i="2"/>
  <c r="BG9" i="2"/>
  <c r="BF9" i="2"/>
  <c r="AG9" i="2"/>
  <c r="N3" i="4"/>
  <c r="S3" i="4"/>
  <c r="BJ9" i="2"/>
  <c r="BS8" i="2"/>
  <c r="BP8" i="2"/>
  <c r="BO8" i="2"/>
  <c r="BL8" i="2"/>
  <c r="BK8" i="2"/>
  <c r="BG8" i="2"/>
  <c r="BF8" i="2"/>
  <c r="AG8" i="2"/>
  <c r="N2" i="4"/>
  <c r="S2" i="4"/>
  <c r="BJ8" i="2"/>
  <c r="B8" i="2"/>
  <c r="D2" i="4" s="1"/>
  <c r="AD2" i="2"/>
  <c r="C5" i="4"/>
  <c r="Q2" i="2"/>
  <c r="C21" i="4" l="1"/>
  <c r="C20" i="4"/>
  <c r="C29" i="4"/>
  <c r="C28" i="4"/>
  <c r="C27" i="4"/>
  <c r="CR12" i="4"/>
  <c r="CR11" i="4"/>
  <c r="CR10" i="4"/>
  <c r="CR13" i="4"/>
  <c r="C26" i="4"/>
  <c r="C34" i="4"/>
  <c r="C25" i="4"/>
  <c r="C33" i="4"/>
  <c r="C24" i="4"/>
  <c r="C32" i="4"/>
  <c r="C23" i="4"/>
  <c r="C31" i="4"/>
  <c r="C22" i="4"/>
  <c r="C30" i="4"/>
  <c r="CR9" i="4"/>
  <c r="C17" i="4"/>
  <c r="C16" i="4"/>
  <c r="C15" i="4"/>
  <c r="C19" i="4"/>
  <c r="C18" i="4"/>
  <c r="BU45" i="2"/>
  <c r="BU14" i="2"/>
  <c r="BU30" i="2"/>
  <c r="BU34" i="2"/>
  <c r="AC46" i="4"/>
  <c r="AC42" i="4"/>
  <c r="AC38" i="4"/>
  <c r="BH52" i="2"/>
  <c r="BQ54" i="2"/>
  <c r="AC50" i="4"/>
  <c r="AC37" i="4"/>
  <c r="BH56" i="2"/>
  <c r="BU19" i="2"/>
  <c r="BQ45" i="2"/>
  <c r="BU48" i="2"/>
  <c r="BM45" i="2"/>
  <c r="BU20" i="2"/>
  <c r="BU25" i="2"/>
  <c r="BU31" i="2"/>
  <c r="AC44" i="4"/>
  <c r="AC40" i="4"/>
  <c r="AC36" i="4"/>
  <c r="BM49" i="2"/>
  <c r="BM44" i="2"/>
  <c r="BU50" i="2"/>
  <c r="BU52" i="2"/>
  <c r="BU47" i="2"/>
  <c r="AC48" i="4"/>
  <c r="BQ53" i="2"/>
  <c r="C12" i="4"/>
  <c r="C11" i="4"/>
  <c r="C10" i="4"/>
  <c r="AV10" i="4" s="1"/>
  <c r="C9" i="4"/>
  <c r="C8" i="4"/>
  <c r="C7" i="4"/>
  <c r="C14" i="4"/>
  <c r="C13" i="4"/>
  <c r="BU10" i="2"/>
  <c r="BU11" i="2"/>
  <c r="BU9" i="2"/>
  <c r="C4" i="4"/>
  <c r="C3" i="4"/>
  <c r="C2" i="4"/>
  <c r="E2" i="4" s="1"/>
  <c r="C6" i="4"/>
  <c r="B9" i="2"/>
  <c r="B10" i="2" s="1"/>
  <c r="B11" i="2" s="1"/>
  <c r="D5" i="4" s="1"/>
  <c r="E5" i="4" s="1"/>
  <c r="BM57" i="2"/>
  <c r="BU12" i="2"/>
  <c r="BQ21" i="2"/>
  <c r="BQ23" i="2"/>
  <c r="BQ39" i="2"/>
  <c r="U16" i="4"/>
  <c r="BP16" i="4" s="1"/>
  <c r="BQ9" i="2"/>
  <c r="BQ14" i="2"/>
  <c r="BQ17" i="2"/>
  <c r="BQ22" i="2"/>
  <c r="BM30" i="2"/>
  <c r="BQ31" i="2"/>
  <c r="BQ33" i="2"/>
  <c r="U5" i="4"/>
  <c r="BP5" i="4" s="1"/>
  <c r="BQ11" i="2"/>
  <c r="BQ13" i="2"/>
  <c r="BQ10" i="2"/>
  <c r="BQ20" i="2"/>
  <c r="BH14" i="2"/>
  <c r="BH22" i="2"/>
  <c r="BQ24" i="2"/>
  <c r="BM15" i="2"/>
  <c r="BQ18" i="2"/>
  <c r="BM23" i="2"/>
  <c r="BH27" i="2"/>
  <c r="BM31" i="2"/>
  <c r="BM41" i="2"/>
  <c r="BM17" i="2"/>
  <c r="BM38" i="2"/>
  <c r="BQ15" i="2"/>
  <c r="BH25" i="2"/>
  <c r="BM26" i="2"/>
  <c r="BM16" i="2"/>
  <c r="BM21" i="2"/>
  <c r="U20" i="4"/>
  <c r="BP20" i="4" s="1"/>
  <c r="U24" i="4"/>
  <c r="BP24" i="4" s="1"/>
  <c r="U28" i="4"/>
  <c r="BP28" i="4" s="1"/>
  <c r="BM19" i="2"/>
  <c r="BH37" i="2"/>
  <c r="BH19" i="2"/>
  <c r="BQ27" i="2"/>
  <c r="AC34" i="4"/>
  <c r="AC30" i="4"/>
  <c r="AC26" i="4"/>
  <c r="AC22" i="4"/>
  <c r="AC18" i="4"/>
  <c r="AC6" i="4"/>
  <c r="BH18" i="2"/>
  <c r="BM36" i="2"/>
  <c r="BH23" i="2"/>
  <c r="BQ30" i="2"/>
  <c r="BM11" i="2"/>
  <c r="BM29" i="2"/>
  <c r="AC5" i="4"/>
  <c r="BM28" i="2"/>
  <c r="BQ12" i="2"/>
  <c r="BQ16" i="2"/>
  <c r="BM24" i="2"/>
  <c r="BQ25" i="2"/>
  <c r="U12" i="4"/>
  <c r="BP12" i="4" s="1"/>
  <c r="U22" i="4"/>
  <c r="BP22" i="4" s="1"/>
  <c r="U26" i="4"/>
  <c r="BP26" i="4" s="1"/>
  <c r="BH24" i="2"/>
  <c r="BM9" i="2"/>
  <c r="AC32" i="4"/>
  <c r="AC28" i="4"/>
  <c r="AC24" i="4"/>
  <c r="AC20" i="4"/>
  <c r="AC8" i="4"/>
  <c r="BH21" i="2"/>
  <c r="BM14" i="2"/>
  <c r="BH17" i="2"/>
  <c r="BQ19" i="2"/>
  <c r="BM22" i="2"/>
  <c r="BQ28" i="2"/>
  <c r="BH35" i="2"/>
  <c r="U8" i="4"/>
  <c r="BP8" i="4" s="1"/>
  <c r="BJ13" i="2"/>
  <c r="BM13" i="2" s="1"/>
  <c r="BJ40" i="2"/>
  <c r="BM40" i="2" s="1"/>
  <c r="BJ53" i="2"/>
  <c r="BM53" i="2" s="1"/>
  <c r="BJ37" i="2"/>
  <c r="BM37" i="2" s="1"/>
  <c r="BE54" i="2"/>
  <c r="BH54" i="2" s="1"/>
  <c r="BE16" i="2"/>
  <c r="BH16" i="2" s="1"/>
  <c r="BJ32" i="2"/>
  <c r="BM32" i="2" s="1"/>
  <c r="BJ12" i="2"/>
  <c r="BM12" i="2" s="1"/>
  <c r="BJ20" i="2"/>
  <c r="BM20" i="2" s="1"/>
  <c r="BJ18" i="2"/>
  <c r="BM18" i="2" s="1"/>
  <c r="BE36" i="2"/>
  <c r="BH36" i="2" s="1"/>
  <c r="BQ8" i="2"/>
  <c r="BM8" i="2"/>
  <c r="BU17" i="2"/>
  <c r="BU16" i="2"/>
  <c r="BH15" i="2"/>
  <c r="BU15" i="2"/>
  <c r="BU18" i="2"/>
  <c r="BH13" i="2"/>
  <c r="BU13" i="2"/>
  <c r="BH12" i="2"/>
  <c r="BH20" i="2"/>
  <c r="BU23" i="2"/>
  <c r="BJ42" i="2"/>
  <c r="BM42" i="2" s="1"/>
  <c r="BJ34" i="2"/>
  <c r="BM34" i="2" s="1"/>
  <c r="BJ35" i="2"/>
  <c r="BM35" i="2" s="1"/>
  <c r="BM43" i="2"/>
  <c r="BJ52" i="2"/>
  <c r="BU55" i="2"/>
  <c r="BU22" i="2"/>
  <c r="BU26" i="2"/>
  <c r="BQ29" i="2"/>
  <c r="BJ51" i="2"/>
  <c r="BU54" i="2"/>
  <c r="BH8" i="2"/>
  <c r="BU8" i="2"/>
  <c r="BM25" i="2"/>
  <c r="BE28" i="2"/>
  <c r="BH28" i="2" s="1"/>
  <c r="BE29" i="2"/>
  <c r="BH29" i="2" s="1"/>
  <c r="BE39" i="2"/>
  <c r="BH39" i="2" s="1"/>
  <c r="BQ41" i="2"/>
  <c r="BQ43" i="2"/>
  <c r="BM50" i="2"/>
  <c r="BU56" i="2"/>
  <c r="BU57" i="2"/>
  <c r="U2" i="4"/>
  <c r="BP2" i="4" s="1"/>
  <c r="U14" i="4"/>
  <c r="BP14" i="4" s="1"/>
  <c r="Y36" i="4"/>
  <c r="BQ36" i="4" s="1"/>
  <c r="Y18" i="4"/>
  <c r="BQ18" i="4" s="1"/>
  <c r="BU21" i="2"/>
  <c r="BM10" i="2"/>
  <c r="BE31" i="2"/>
  <c r="BH31" i="2" s="1"/>
  <c r="BQ35" i="2"/>
  <c r="BE41" i="2"/>
  <c r="BH41" i="2" s="1"/>
  <c r="BM48" i="2"/>
  <c r="BQ49" i="2"/>
  <c r="BQ51" i="2"/>
  <c r="U4" i="4"/>
  <c r="BP4" i="4" s="1"/>
  <c r="U10" i="4"/>
  <c r="BP10" i="4" s="1"/>
  <c r="Y16" i="4"/>
  <c r="BQ16" i="4" s="1"/>
  <c r="BU24" i="2"/>
  <c r="BE33" i="2"/>
  <c r="BH33" i="2" s="1"/>
  <c r="Y14" i="4"/>
  <c r="BQ14" i="4" s="1"/>
  <c r="U32" i="4"/>
  <c r="BP32" i="4" s="1"/>
  <c r="U34" i="4"/>
  <c r="BP34" i="4" s="1"/>
  <c r="Y2" i="4"/>
  <c r="BQ2" i="4" s="1"/>
  <c r="BQ26" i="2"/>
  <c r="BU32" i="2"/>
  <c r="BQ37" i="2"/>
  <c r="BM46" i="2"/>
  <c r="BQ47" i="2"/>
  <c r="BQ48" i="2"/>
  <c r="BQ55" i="2"/>
  <c r="Y12" i="4"/>
  <c r="BQ12" i="4" s="1"/>
  <c r="U30" i="4"/>
  <c r="BP30" i="4" s="1"/>
  <c r="BQ46" i="2"/>
  <c r="BQ57" i="2"/>
  <c r="Y4" i="4"/>
  <c r="BQ4" i="4" s="1"/>
  <c r="Y10" i="4"/>
  <c r="BQ10" i="4" s="1"/>
  <c r="AX3" i="4"/>
  <c r="AR3" i="4"/>
  <c r="AO3" i="4"/>
  <c r="BE11" i="2"/>
  <c r="BH11" i="2" s="1"/>
  <c r="BM27" i="2"/>
  <c r="AX4" i="4"/>
  <c r="AR4" i="4"/>
  <c r="AO4" i="4"/>
  <c r="AU20" i="4"/>
  <c r="AO20" i="4"/>
  <c r="AY20" i="4"/>
  <c r="AS20" i="4"/>
  <c r="AV20" i="4"/>
  <c r="AR20" i="4"/>
  <c r="AX20" i="4"/>
  <c r="AU22" i="4"/>
  <c r="AO22" i="4"/>
  <c r="AY22" i="4"/>
  <c r="AS22" i="4"/>
  <c r="AV22" i="4"/>
  <c r="AR22" i="4"/>
  <c r="AX22" i="4"/>
  <c r="AU24" i="4"/>
  <c r="AO24" i="4"/>
  <c r="AY24" i="4"/>
  <c r="AS24" i="4"/>
  <c r="AV24" i="4"/>
  <c r="AR24" i="4"/>
  <c r="AX24" i="4"/>
  <c r="AU26" i="4"/>
  <c r="AO26" i="4"/>
  <c r="AY26" i="4"/>
  <c r="AS26" i="4"/>
  <c r="AV26" i="4"/>
  <c r="AR26" i="4"/>
  <c r="AX26" i="4"/>
  <c r="BQ32" i="2"/>
  <c r="BH34" i="2"/>
  <c r="BQ36" i="2"/>
  <c r="BH38" i="2"/>
  <c r="BM39" i="2"/>
  <c r="BQ40" i="2"/>
  <c r="BE9" i="2"/>
  <c r="BH9" i="2" s="1"/>
  <c r="AO5" i="4"/>
  <c r="AX5" i="4"/>
  <c r="AR5" i="4"/>
  <c r="AX2" i="4"/>
  <c r="AR2" i="4"/>
  <c r="AO2" i="4"/>
  <c r="BE10" i="2"/>
  <c r="BH10" i="2" s="1"/>
  <c r="AO6" i="4"/>
  <c r="AX6" i="4"/>
  <c r="AR6" i="4"/>
  <c r="AX7" i="4"/>
  <c r="AR7" i="4"/>
  <c r="AV7" i="4"/>
  <c r="AU7" i="4"/>
  <c r="AO7" i="4"/>
  <c r="AY7" i="4"/>
  <c r="AS7" i="4"/>
  <c r="AV8" i="4"/>
  <c r="AS8" i="4"/>
  <c r="AY8" i="4"/>
  <c r="AR8" i="4"/>
  <c r="AX8" i="4"/>
  <c r="AU8" i="4"/>
  <c r="AO8" i="4"/>
  <c r="AX9" i="4"/>
  <c r="AR9" i="4"/>
  <c r="AV9" i="4"/>
  <c r="AO9" i="4"/>
  <c r="AY9" i="4"/>
  <c r="AU9" i="4"/>
  <c r="AS9" i="4"/>
  <c r="AX10" i="4"/>
  <c r="AR10" i="4"/>
  <c r="AO10" i="4"/>
  <c r="AV11" i="4"/>
  <c r="AU11" i="4"/>
  <c r="AO11" i="4"/>
  <c r="AY11" i="4"/>
  <c r="AX11" i="4"/>
  <c r="AS11" i="4"/>
  <c r="AR11" i="4"/>
  <c r="AX12" i="4"/>
  <c r="AR12" i="4"/>
  <c r="AO12" i="4"/>
  <c r="AU12" i="4"/>
  <c r="AO13" i="4"/>
  <c r="AX13" i="4"/>
  <c r="AR13" i="4"/>
  <c r="AX14" i="4"/>
  <c r="AR14" i="4"/>
  <c r="AO14" i="4"/>
  <c r="AO15" i="4"/>
  <c r="AX15" i="4"/>
  <c r="AR15" i="4"/>
  <c r="AY16" i="4"/>
  <c r="AS16" i="4"/>
  <c r="AX16" i="4"/>
  <c r="AR16" i="4"/>
  <c r="AO16" i="4"/>
  <c r="AV16" i="4"/>
  <c r="AU16" i="4"/>
  <c r="AO17" i="4"/>
  <c r="AX17" i="4"/>
  <c r="AR17" i="4"/>
  <c r="AU18" i="4"/>
  <c r="AO18" i="4"/>
  <c r="AX18" i="4"/>
  <c r="AV18" i="4"/>
  <c r="AS18" i="4"/>
  <c r="AR18" i="4"/>
  <c r="AY18" i="4"/>
  <c r="AX19" i="4"/>
  <c r="AR19" i="4"/>
  <c r="AV19" i="4"/>
  <c r="AU19" i="4"/>
  <c r="AS19" i="4"/>
  <c r="AO19" i="4"/>
  <c r="AY19" i="4"/>
  <c r="BH26" i="2"/>
  <c r="AX21" i="4"/>
  <c r="AR21" i="4"/>
  <c r="AV21" i="4"/>
  <c r="AU21" i="4"/>
  <c r="AS21" i="4"/>
  <c r="AO21" i="4"/>
  <c r="AY21" i="4"/>
  <c r="AX23" i="4"/>
  <c r="AR23" i="4"/>
  <c r="AV23" i="4"/>
  <c r="AU23" i="4"/>
  <c r="AS23" i="4"/>
  <c r="AO23" i="4"/>
  <c r="AY23" i="4"/>
  <c r="BH30" i="2"/>
  <c r="AX25" i="4"/>
  <c r="AR25" i="4"/>
  <c r="AO25" i="4"/>
  <c r="BH32" i="2"/>
  <c r="BM33" i="2"/>
  <c r="BQ34" i="2"/>
  <c r="BQ38" i="2"/>
  <c r="BH40" i="2"/>
  <c r="BH51" i="2"/>
  <c r="AU46" i="4"/>
  <c r="AO46" i="4"/>
  <c r="AY46" i="4"/>
  <c r="AS46" i="4"/>
  <c r="AX46" i="4"/>
  <c r="AR46" i="4"/>
  <c r="AV46" i="4"/>
  <c r="BH53" i="2"/>
  <c r="AU48" i="4"/>
  <c r="AO48" i="4"/>
  <c r="AY48" i="4"/>
  <c r="AS48" i="4"/>
  <c r="AX48" i="4"/>
  <c r="AR48" i="4"/>
  <c r="AV48" i="4"/>
  <c r="BH55" i="2"/>
  <c r="AU50" i="4"/>
  <c r="AO50" i="4"/>
  <c r="AY50" i="4"/>
  <c r="AS50" i="4"/>
  <c r="AX50" i="4"/>
  <c r="AR50" i="4"/>
  <c r="AV50" i="4"/>
  <c r="BH57" i="2"/>
  <c r="BE43" i="2"/>
  <c r="BH43" i="2" s="1"/>
  <c r="BE44" i="2"/>
  <c r="BH44" i="2" s="1"/>
  <c r="BE45" i="2"/>
  <c r="BH45" i="2" s="1"/>
  <c r="BE46" i="2"/>
  <c r="BH46" i="2" s="1"/>
  <c r="BE47" i="2"/>
  <c r="BH47" i="2" s="1"/>
  <c r="BE48" i="2"/>
  <c r="BH48" i="2" s="1"/>
  <c r="BE49" i="2"/>
  <c r="BH49" i="2" s="1"/>
  <c r="BE50" i="2"/>
  <c r="BH50" i="2" s="1"/>
  <c r="BM52" i="2"/>
  <c r="BM54" i="2"/>
  <c r="BM56" i="2"/>
  <c r="AX45" i="4"/>
  <c r="AR45" i="4"/>
  <c r="AV45" i="4"/>
  <c r="AU45" i="4"/>
  <c r="AO45" i="4"/>
  <c r="AY45" i="4"/>
  <c r="AS45" i="4"/>
  <c r="AX47" i="4"/>
  <c r="AR47" i="4"/>
  <c r="AV47" i="4"/>
  <c r="AU47" i="4"/>
  <c r="AO47" i="4"/>
  <c r="AY47" i="4"/>
  <c r="AS47" i="4"/>
  <c r="AX49" i="4"/>
  <c r="AR49" i="4"/>
  <c r="AV49" i="4"/>
  <c r="AU49" i="4"/>
  <c r="AO49" i="4"/>
  <c r="AY49" i="4"/>
  <c r="AS49" i="4"/>
  <c r="AX51" i="4"/>
  <c r="AR51" i="4"/>
  <c r="AV51" i="4"/>
  <c r="AU51" i="4"/>
  <c r="AO51" i="4"/>
  <c r="AY51" i="4"/>
  <c r="AS51" i="4"/>
  <c r="AX27" i="4"/>
  <c r="AR27" i="4"/>
  <c r="AO27" i="4"/>
  <c r="AS27" i="4"/>
  <c r="AO28" i="4"/>
  <c r="AQ28" i="4" s="1"/>
  <c r="AX28" i="4"/>
  <c r="AR28" i="4"/>
  <c r="AX29" i="4"/>
  <c r="AR29" i="4"/>
  <c r="AO29" i="4"/>
  <c r="AU30" i="4"/>
  <c r="AO30" i="4"/>
  <c r="AY30" i="4"/>
  <c r="AS30" i="4"/>
  <c r="AX30" i="4"/>
  <c r="AR30" i="4"/>
  <c r="AV30" i="4"/>
  <c r="AX31" i="4"/>
  <c r="AR31" i="4"/>
  <c r="AV31" i="4"/>
  <c r="AU31" i="4"/>
  <c r="AO31" i="4"/>
  <c r="AY31" i="4"/>
  <c r="AS31" i="4"/>
  <c r="AU32" i="4"/>
  <c r="AO32" i="4"/>
  <c r="AY32" i="4"/>
  <c r="AS32" i="4"/>
  <c r="AX32" i="4"/>
  <c r="AR32" i="4"/>
  <c r="AV32" i="4"/>
  <c r="AX33" i="4"/>
  <c r="AR33" i="4"/>
  <c r="AV33" i="4"/>
  <c r="AU33" i="4"/>
  <c r="AO33" i="4"/>
  <c r="AY33" i="4"/>
  <c r="AS33" i="4"/>
  <c r="AU34" i="4"/>
  <c r="AO34" i="4"/>
  <c r="AY34" i="4"/>
  <c r="AS34" i="4"/>
  <c r="AX34" i="4"/>
  <c r="AR34" i="4"/>
  <c r="AV34" i="4"/>
  <c r="AX35" i="4"/>
  <c r="AR35" i="4"/>
  <c r="AV35" i="4"/>
  <c r="AU35" i="4"/>
  <c r="AO35" i="4"/>
  <c r="AY35" i="4"/>
  <c r="AS35" i="4"/>
  <c r="AU36" i="4"/>
  <c r="AO36" i="4"/>
  <c r="AY36" i="4"/>
  <c r="AS36" i="4"/>
  <c r="AX36" i="4"/>
  <c r="AR36" i="4"/>
  <c r="AV36" i="4"/>
  <c r="AX37" i="4"/>
  <c r="AR37" i="4"/>
  <c r="AU37" i="4"/>
  <c r="AO37" i="4"/>
  <c r="AV37" i="4"/>
  <c r="AS37" i="4"/>
  <c r="AY37" i="4"/>
  <c r="AU38" i="4"/>
  <c r="AO38" i="4"/>
  <c r="AY38" i="4"/>
  <c r="AS38" i="4"/>
  <c r="AX38" i="4"/>
  <c r="AR38" i="4"/>
  <c r="AV38" i="4"/>
  <c r="AX39" i="4"/>
  <c r="AR39" i="4"/>
  <c r="AV39" i="4"/>
  <c r="AU39" i="4"/>
  <c r="AO39" i="4"/>
  <c r="AY39" i="4"/>
  <c r="AS39" i="4"/>
  <c r="AU40" i="4"/>
  <c r="AO40" i="4"/>
  <c r="AY40" i="4"/>
  <c r="AS40" i="4"/>
  <c r="AX40" i="4"/>
  <c r="AR40" i="4"/>
  <c r="AV40" i="4"/>
  <c r="AX41" i="4"/>
  <c r="AR41" i="4"/>
  <c r="AV41" i="4"/>
  <c r="AU41" i="4"/>
  <c r="AO41" i="4"/>
  <c r="AY41" i="4"/>
  <c r="AS41" i="4"/>
  <c r="AU42" i="4"/>
  <c r="AO42" i="4"/>
  <c r="AY42" i="4"/>
  <c r="AS42" i="4"/>
  <c r="AX42" i="4"/>
  <c r="AR42" i="4"/>
  <c r="AV42" i="4"/>
  <c r="AX43" i="4"/>
  <c r="AR43" i="4"/>
  <c r="AV43" i="4"/>
  <c r="AU43" i="4"/>
  <c r="AO43" i="4"/>
  <c r="AY43" i="4"/>
  <c r="AS43" i="4"/>
  <c r="AU44" i="4"/>
  <c r="AO44" i="4"/>
  <c r="AY44" i="4"/>
  <c r="AS44" i="4"/>
  <c r="AX44" i="4"/>
  <c r="AR44" i="4"/>
  <c r="AV44" i="4"/>
  <c r="BM51" i="2"/>
  <c r="BM55" i="2"/>
  <c r="CR2" i="4"/>
  <c r="CR6" i="4"/>
  <c r="U9" i="4"/>
  <c r="BP9" i="4" s="1"/>
  <c r="Y9" i="4"/>
  <c r="BQ9" i="4" s="1"/>
  <c r="Y3" i="4"/>
  <c r="BQ3" i="4" s="1"/>
  <c r="CR5" i="4"/>
  <c r="Y7" i="4"/>
  <c r="BQ7" i="4" s="1"/>
  <c r="CR8" i="4"/>
  <c r="U11" i="4"/>
  <c r="BP11" i="4" s="1"/>
  <c r="Y11" i="4"/>
  <c r="BQ11" i="4" s="1"/>
  <c r="U13" i="4"/>
  <c r="BP13" i="4" s="1"/>
  <c r="Y13" i="4"/>
  <c r="BQ13" i="4" s="1"/>
  <c r="U15" i="4"/>
  <c r="BP15" i="4" s="1"/>
  <c r="Y15" i="4"/>
  <c r="BQ15" i="4" s="1"/>
  <c r="U17" i="4"/>
  <c r="BP17" i="4" s="1"/>
  <c r="Y17" i="4"/>
  <c r="BQ17" i="4" s="1"/>
  <c r="U31" i="4"/>
  <c r="BP31" i="4" s="1"/>
  <c r="Y31" i="4"/>
  <c r="BQ31" i="4" s="1"/>
  <c r="U3" i="4"/>
  <c r="BP3" i="4" s="1"/>
  <c r="CR4" i="4"/>
  <c r="Y6" i="4"/>
  <c r="BQ6" i="4" s="1"/>
  <c r="U7" i="4"/>
  <c r="BP7" i="4" s="1"/>
  <c r="CR3" i="4"/>
  <c r="CR7" i="4"/>
  <c r="U29" i="4"/>
  <c r="BP29" i="4" s="1"/>
  <c r="Y29" i="4"/>
  <c r="BQ29" i="4" s="1"/>
  <c r="U19" i="4"/>
  <c r="BP19" i="4" s="1"/>
  <c r="Y19" i="4"/>
  <c r="BQ19" i="4" s="1"/>
  <c r="U21" i="4"/>
  <c r="BP21" i="4" s="1"/>
  <c r="Y21" i="4"/>
  <c r="BQ21" i="4" s="1"/>
  <c r="U23" i="4"/>
  <c r="BP23" i="4" s="1"/>
  <c r="Y23" i="4"/>
  <c r="BQ23" i="4" s="1"/>
  <c r="U25" i="4"/>
  <c r="BP25" i="4" s="1"/>
  <c r="Y25" i="4"/>
  <c r="BQ25" i="4" s="1"/>
  <c r="U27" i="4"/>
  <c r="BP27" i="4" s="1"/>
  <c r="Y27" i="4"/>
  <c r="BQ27" i="4" s="1"/>
  <c r="U35" i="4"/>
  <c r="BP35" i="4" s="1"/>
  <c r="Y35" i="4"/>
  <c r="BQ35" i="4" s="1"/>
  <c r="U33" i="4"/>
  <c r="BP33" i="4" s="1"/>
  <c r="Y33" i="4"/>
  <c r="BQ33" i="4" s="1"/>
  <c r="Y37" i="4"/>
  <c r="BQ37" i="4" s="1"/>
  <c r="U38" i="4"/>
  <c r="BP38" i="4" s="1"/>
  <c r="U40" i="4"/>
  <c r="BP40" i="4" s="1"/>
  <c r="U42" i="4"/>
  <c r="BP42" i="4" s="1"/>
  <c r="U44" i="4"/>
  <c r="BP44" i="4" s="1"/>
  <c r="U46" i="4"/>
  <c r="BP46" i="4" s="1"/>
  <c r="U48" i="4"/>
  <c r="BP48" i="4" s="1"/>
  <c r="U50" i="4"/>
  <c r="BP50" i="4" s="1"/>
  <c r="U52" i="4"/>
  <c r="BP52" i="4" s="1"/>
  <c r="AZ52" i="4"/>
  <c r="Y39" i="4"/>
  <c r="BQ39" i="4" s="1"/>
  <c r="Y41" i="4"/>
  <c r="BQ41" i="4" s="1"/>
  <c r="Y43" i="4"/>
  <c r="BQ43" i="4" s="1"/>
  <c r="Y45" i="4"/>
  <c r="BQ45" i="4" s="1"/>
  <c r="Y47" i="4"/>
  <c r="BQ47" i="4" s="1"/>
  <c r="Y49" i="4"/>
  <c r="BQ49" i="4" s="1"/>
  <c r="Y51" i="4"/>
  <c r="BQ51" i="4" s="1"/>
  <c r="BA52" i="4"/>
  <c r="U39" i="4"/>
  <c r="BP39" i="4" s="1"/>
  <c r="U41" i="4"/>
  <c r="BP41" i="4" s="1"/>
  <c r="U43" i="4"/>
  <c r="BP43" i="4" s="1"/>
  <c r="U45" i="4"/>
  <c r="BP45" i="4" s="1"/>
  <c r="U47" i="4"/>
  <c r="BP47" i="4" s="1"/>
  <c r="U49" i="4"/>
  <c r="BP49" i="4" s="1"/>
  <c r="U51" i="4"/>
  <c r="BP51" i="4" s="1"/>
  <c r="BB52" i="4"/>
  <c r="AQ17" i="4" l="1"/>
  <c r="AY17" i="4" s="1"/>
  <c r="AS17" i="4"/>
  <c r="AU17" i="4"/>
  <c r="AV17" i="4"/>
  <c r="AQ27" i="4"/>
  <c r="AQ3" i="4"/>
  <c r="AQ25" i="4"/>
  <c r="AQ29" i="4"/>
  <c r="AV5" i="4"/>
  <c r="AQ5" i="4"/>
  <c r="AQ13" i="4"/>
  <c r="AQ12" i="4"/>
  <c r="AQ14" i="4"/>
  <c r="AQ10" i="4"/>
  <c r="AQ6" i="4"/>
  <c r="AQ15" i="4"/>
  <c r="AS29" i="4"/>
  <c r="AU29" i="4"/>
  <c r="AV29" i="4"/>
  <c r="AS28" i="4"/>
  <c r="AU28" i="4"/>
  <c r="AV28" i="4"/>
  <c r="AU27" i="4"/>
  <c r="AV27" i="4"/>
  <c r="AS25" i="4"/>
  <c r="AU25" i="4"/>
  <c r="AV25" i="4"/>
  <c r="AS15" i="4"/>
  <c r="AU15" i="4"/>
  <c r="AV15" i="4"/>
  <c r="AS14" i="4"/>
  <c r="AU14" i="4"/>
  <c r="AV14" i="4"/>
  <c r="AU13" i="4"/>
  <c r="AV13" i="4"/>
  <c r="AS13" i="4"/>
  <c r="AV12" i="4"/>
  <c r="AS12" i="4"/>
  <c r="AS10" i="4"/>
  <c r="AU10" i="4"/>
  <c r="AU6" i="4"/>
  <c r="AV6" i="4"/>
  <c r="AS6" i="4"/>
  <c r="AS4" i="4"/>
  <c r="AQ4" i="4"/>
  <c r="AQ2" i="4"/>
  <c r="AY2" i="4" s="1"/>
  <c r="D3" i="4"/>
  <c r="E3" i="4" s="1"/>
  <c r="AZ3" i="4" s="1"/>
  <c r="BX9" i="2"/>
  <c r="AS2" i="4"/>
  <c r="BX8" i="2"/>
  <c r="AU3" i="4"/>
  <c r="AV2" i="4"/>
  <c r="AU2" i="4"/>
  <c r="AS5" i="4"/>
  <c r="AU5" i="4"/>
  <c r="AV4" i="4"/>
  <c r="AU4" i="4"/>
  <c r="AV3" i="4"/>
  <c r="AS3" i="4"/>
  <c r="D4" i="4"/>
  <c r="E4" i="4" s="1"/>
  <c r="AZ4" i="4" s="1"/>
  <c r="B12" i="2"/>
  <c r="B13" i="2" s="1"/>
  <c r="BX10" i="2"/>
  <c r="BB21" i="4"/>
  <c r="BA21" i="4"/>
  <c r="BC21" i="4"/>
  <c r="AZ21" i="4"/>
  <c r="BA17" i="4"/>
  <c r="AZ17" i="4"/>
  <c r="BC17" i="4"/>
  <c r="BB17" i="4"/>
  <c r="BA15" i="4"/>
  <c r="BC15" i="4"/>
  <c r="BB15" i="4"/>
  <c r="BA13" i="4"/>
  <c r="BC13" i="4"/>
  <c r="BB13" i="4"/>
  <c r="BA11" i="4"/>
  <c r="AZ11" i="4"/>
  <c r="BC11" i="4"/>
  <c r="BB11" i="4"/>
  <c r="BA8" i="4"/>
  <c r="AZ8" i="4"/>
  <c r="BB8" i="4"/>
  <c r="BC8" i="4"/>
  <c r="BA6" i="4"/>
  <c r="BC6" i="4"/>
  <c r="BB6" i="4"/>
  <c r="AZ24" i="4"/>
  <c r="BC24" i="4"/>
  <c r="BB24" i="4"/>
  <c r="BA24" i="4"/>
  <c r="AZ22" i="4"/>
  <c r="BC22" i="4"/>
  <c r="BB22" i="4"/>
  <c r="BA22" i="4"/>
  <c r="AZ20" i="4"/>
  <c r="BC20" i="4"/>
  <c r="BB20" i="4"/>
  <c r="BA20" i="4"/>
  <c r="AZ44" i="4"/>
  <c r="BC44" i="4"/>
  <c r="BB44" i="4"/>
  <c r="BA44" i="4"/>
  <c r="BB43" i="4"/>
  <c r="BA43" i="4"/>
  <c r="AZ43" i="4"/>
  <c r="BC43" i="4"/>
  <c r="AZ42" i="4"/>
  <c r="BC42" i="4"/>
  <c r="BB42" i="4"/>
  <c r="BA42" i="4"/>
  <c r="BB41" i="4"/>
  <c r="BA41" i="4"/>
  <c r="AZ41" i="4"/>
  <c r="BC41" i="4"/>
  <c r="AZ40" i="4"/>
  <c r="BC40" i="4"/>
  <c r="BB40" i="4"/>
  <c r="BA40" i="4"/>
  <c r="BB39" i="4"/>
  <c r="BA39" i="4"/>
  <c r="AZ39" i="4"/>
  <c r="BC39" i="4"/>
  <c r="AZ38" i="4"/>
  <c r="BC38" i="4"/>
  <c r="BB38" i="4"/>
  <c r="BA38" i="4"/>
  <c r="AZ36" i="4"/>
  <c r="BC36" i="4"/>
  <c r="BB36" i="4"/>
  <c r="BA36" i="4"/>
  <c r="BB35" i="4"/>
  <c r="BA35" i="4"/>
  <c r="AZ35" i="4"/>
  <c r="BC35" i="4"/>
  <c r="AZ34" i="4"/>
  <c r="BC34" i="4"/>
  <c r="BB34" i="4"/>
  <c r="BA34" i="4"/>
  <c r="BB33" i="4"/>
  <c r="BA33" i="4"/>
  <c r="AZ33" i="4"/>
  <c r="BC33" i="4"/>
  <c r="AZ32" i="4"/>
  <c r="BC32" i="4"/>
  <c r="BB32" i="4"/>
  <c r="BA32" i="4"/>
  <c r="BB31" i="4"/>
  <c r="BA31" i="4"/>
  <c r="AZ31" i="4"/>
  <c r="BC31" i="4"/>
  <c r="AZ30" i="4"/>
  <c r="BC30" i="4"/>
  <c r="BB30" i="4"/>
  <c r="BA30" i="4"/>
  <c r="BB29" i="4"/>
  <c r="BA29" i="4"/>
  <c r="BC29" i="4"/>
  <c r="BC28" i="4"/>
  <c r="BB28" i="4"/>
  <c r="BA28" i="4"/>
  <c r="BB27" i="4"/>
  <c r="BA27" i="4"/>
  <c r="BC27" i="4"/>
  <c r="BB51" i="4"/>
  <c r="BA51" i="4"/>
  <c r="AZ51" i="4"/>
  <c r="BC51" i="4"/>
  <c r="BB49" i="4"/>
  <c r="BA49" i="4"/>
  <c r="AZ49" i="4"/>
  <c r="BC49" i="4"/>
  <c r="BB47" i="4"/>
  <c r="BA47" i="4"/>
  <c r="AZ47" i="4"/>
  <c r="BC47" i="4"/>
  <c r="BB45" i="4"/>
  <c r="BA45" i="4"/>
  <c r="AZ45" i="4"/>
  <c r="BC45" i="4"/>
  <c r="AZ50" i="4"/>
  <c r="BC50" i="4"/>
  <c r="BB50" i="4"/>
  <c r="BA50" i="4"/>
  <c r="BB19" i="4"/>
  <c r="BA19" i="4"/>
  <c r="BC19" i="4"/>
  <c r="AZ19" i="4"/>
  <c r="AZ48" i="4"/>
  <c r="BC48" i="4"/>
  <c r="BB48" i="4"/>
  <c r="BA48" i="4"/>
  <c r="BB25" i="4"/>
  <c r="BA25" i="4"/>
  <c r="BC25" i="4"/>
  <c r="AZ18" i="4"/>
  <c r="BC18" i="4"/>
  <c r="BB18" i="4"/>
  <c r="BA18" i="4"/>
  <c r="BB7" i="4"/>
  <c r="BA7" i="4"/>
  <c r="AZ7" i="4"/>
  <c r="BC7" i="4"/>
  <c r="BC4" i="4"/>
  <c r="BB4" i="4"/>
  <c r="BA4" i="4"/>
  <c r="BB3" i="4"/>
  <c r="BA3" i="4"/>
  <c r="BC3" i="4"/>
  <c r="BB37" i="4"/>
  <c r="AZ37" i="4"/>
  <c r="BC37" i="4"/>
  <c r="BA37" i="4"/>
  <c r="AZ46" i="4"/>
  <c r="BC46" i="4"/>
  <c r="BB46" i="4"/>
  <c r="BA46" i="4"/>
  <c r="BB23" i="4"/>
  <c r="BA23" i="4"/>
  <c r="BC23" i="4"/>
  <c r="AZ23" i="4"/>
  <c r="BC16" i="4"/>
  <c r="BB16" i="4"/>
  <c r="AZ16" i="4"/>
  <c r="BA16" i="4"/>
  <c r="BC14" i="4"/>
  <c r="BB14" i="4"/>
  <c r="BA14" i="4"/>
  <c r="BC12" i="4"/>
  <c r="BB12" i="4"/>
  <c r="BA12" i="4"/>
  <c r="BC10" i="4"/>
  <c r="BB10" i="4"/>
  <c r="BA10" i="4"/>
  <c r="BB9" i="4"/>
  <c r="BA9" i="4"/>
  <c r="AZ9" i="4"/>
  <c r="BC9" i="4"/>
  <c r="BC2" i="4"/>
  <c r="BB2" i="4"/>
  <c r="AZ2" i="4"/>
  <c r="BA2" i="4"/>
  <c r="AZ5" i="4"/>
  <c r="BC5" i="4"/>
  <c r="BB5" i="4"/>
  <c r="BA5" i="4"/>
  <c r="AZ26" i="4"/>
  <c r="BC26" i="4"/>
  <c r="BB26" i="4"/>
  <c r="BA26" i="4"/>
  <c r="AY5" i="4" l="1"/>
  <c r="AY15" i="4"/>
  <c r="AY6" i="4"/>
  <c r="AY14" i="4"/>
  <c r="AY25" i="4"/>
  <c r="AY4" i="4"/>
  <c r="AY13" i="4"/>
  <c r="AY28" i="4"/>
  <c r="AY10" i="4"/>
  <c r="AY27" i="4"/>
  <c r="AY29" i="4"/>
  <c r="AY12" i="4"/>
  <c r="BX11" i="2"/>
  <c r="N12" i="3" s="1"/>
  <c r="N11" i="3" s="1"/>
  <c r="BW2" i="4" s="1"/>
  <c r="AY3" i="4"/>
  <c r="D6" i="4"/>
  <c r="D7" i="4"/>
  <c r="B14" i="2"/>
  <c r="X25" i="1" l="1"/>
  <c r="E6" i="4"/>
  <c r="AZ6" i="4" s="1"/>
  <c r="B15" i="2"/>
  <c r="B16" i="2" s="1"/>
  <c r="D10" i="4" s="1"/>
  <c r="E10" i="4" s="1"/>
  <c r="AZ10" i="4" s="1"/>
  <c r="D8" i="4"/>
  <c r="E8" i="4" s="1"/>
  <c r="E7" i="4"/>
  <c r="B17" i="2" l="1"/>
  <c r="D9" i="4"/>
  <c r="E9" i="4" l="1"/>
  <c r="B18" i="2"/>
  <c r="D11" i="4"/>
  <c r="B19" i="2" l="1"/>
  <c r="E11" i="4"/>
  <c r="D12" i="4"/>
  <c r="E12" i="4" l="1"/>
  <c r="AZ12" i="4" s="1"/>
  <c r="D13" i="4"/>
  <c r="B20" i="2"/>
  <c r="D14" i="4" l="1"/>
  <c r="B21" i="2"/>
  <c r="E13" i="4"/>
  <c r="AZ13" i="4" s="1"/>
  <c r="D15" i="4" l="1"/>
  <c r="B22" i="2"/>
  <c r="E14" i="4"/>
  <c r="AZ14" i="4" s="1"/>
  <c r="D16" i="4" l="1"/>
  <c r="B23" i="2"/>
  <c r="E15" i="4"/>
  <c r="AZ15" i="4" s="1"/>
  <c r="E16" i="4" l="1"/>
  <c r="D17" i="4"/>
  <c r="B24" i="2"/>
  <c r="E17" i="4" l="1"/>
  <c r="D18" i="4"/>
  <c r="E18" i="4" s="1"/>
  <c r="B25" i="2"/>
  <c r="D19" i="4" l="1"/>
  <c r="B26" i="2"/>
  <c r="E19" i="4" l="1"/>
  <c r="D20" i="4"/>
  <c r="E20" i="4" s="1"/>
  <c r="B27" i="2"/>
  <c r="D21" i="4" l="1"/>
  <c r="E21" i="4" s="1"/>
  <c r="B28" i="2"/>
  <c r="D22" i="4" l="1"/>
  <c r="E22" i="4" s="1"/>
  <c r="B29" i="2"/>
  <c r="D23" i="4" l="1"/>
  <c r="E23" i="4" s="1"/>
  <c r="B30" i="2"/>
  <c r="D24" i="4" l="1"/>
  <c r="E24" i="4" s="1"/>
  <c r="B31" i="2"/>
  <c r="D25" i="4" l="1"/>
  <c r="E25" i="4" s="1"/>
  <c r="AZ25" i="4" s="1"/>
  <c r="B32" i="2"/>
  <c r="D26" i="4" l="1"/>
  <c r="E26" i="4" s="1"/>
  <c r="B33" i="2"/>
  <c r="D27" i="4" l="1"/>
  <c r="E27" i="4" s="1"/>
  <c r="AZ27" i="4" s="1"/>
  <c r="B34" i="2"/>
  <c r="D28" i="4" l="1"/>
  <c r="E28" i="4" s="1"/>
  <c r="AZ28" i="4" s="1"/>
  <c r="B35" i="2"/>
  <c r="D29" i="4" l="1"/>
  <c r="E29" i="4" s="1"/>
  <c r="AZ29" i="4" s="1"/>
  <c r="B36" i="2"/>
  <c r="D30" i="4" l="1"/>
  <c r="E30" i="4" s="1"/>
  <c r="B37" i="2"/>
  <c r="D31" i="4" l="1"/>
  <c r="E31" i="4" s="1"/>
  <c r="B38" i="2"/>
  <c r="D32" i="4" l="1"/>
  <c r="E32" i="4" s="1"/>
  <c r="B39" i="2"/>
  <c r="D33" i="4" l="1"/>
  <c r="E33" i="4" s="1"/>
  <c r="B40" i="2"/>
  <c r="D34" i="4" l="1"/>
  <c r="E34" i="4" s="1"/>
  <c r="B41" i="2"/>
  <c r="H17" i="3" l="1"/>
  <c r="N17" i="3"/>
  <c r="J17" i="3"/>
  <c r="L17" i="3"/>
  <c r="N20" i="3"/>
  <c r="L18" i="3"/>
  <c r="J20" i="3"/>
  <c r="J21" i="3"/>
  <c r="L19" i="3"/>
  <c r="N19" i="3"/>
  <c r="N18" i="3"/>
  <c r="L20" i="3"/>
  <c r="H19" i="3"/>
  <c r="N22" i="3"/>
  <c r="H18" i="3"/>
  <c r="H20" i="3"/>
  <c r="J18" i="3"/>
  <c r="N21" i="3"/>
  <c r="L21" i="3"/>
  <c r="J19" i="3"/>
  <c r="J22" i="3"/>
  <c r="H22" i="3"/>
  <c r="L22" i="3"/>
  <c r="H21" i="3"/>
  <c r="J24" i="3"/>
  <c r="H24" i="3"/>
  <c r="N23" i="3"/>
  <c r="L24" i="3"/>
  <c r="J23" i="3"/>
  <c r="H23" i="3"/>
  <c r="N25" i="3"/>
  <c r="N26" i="3"/>
  <c r="N24" i="3"/>
  <c r="J25" i="3"/>
  <c r="L25" i="3"/>
  <c r="H26" i="3"/>
  <c r="L26" i="3"/>
  <c r="H25" i="3"/>
  <c r="L23" i="3"/>
  <c r="L27" i="3"/>
  <c r="J26" i="3"/>
  <c r="J27" i="3"/>
  <c r="H27" i="3"/>
  <c r="L29" i="3"/>
  <c r="N28" i="3"/>
  <c r="N29" i="3"/>
  <c r="N27" i="3"/>
  <c r="N30" i="3"/>
  <c r="J30" i="3"/>
  <c r="D35" i="4"/>
  <c r="E35" i="4" s="1"/>
  <c r="H60" i="3"/>
  <c r="N43" i="3"/>
  <c r="J31" i="3"/>
  <c r="H53" i="3"/>
  <c r="N58" i="3"/>
  <c r="L52" i="3"/>
  <c r="H58" i="3"/>
  <c r="N61" i="3"/>
  <c r="H55" i="3"/>
  <c r="J57" i="3"/>
  <c r="L56" i="3"/>
  <c r="H56" i="3"/>
  <c r="L36" i="3"/>
  <c r="L48" i="3"/>
  <c r="L38" i="3"/>
  <c r="H51" i="3"/>
  <c r="L28" i="3"/>
  <c r="H40" i="3"/>
  <c r="H47" i="3"/>
  <c r="L31" i="3"/>
  <c r="N56" i="3"/>
  <c r="J62" i="3"/>
  <c r="L45" i="3"/>
  <c r="H39" i="3"/>
  <c r="N40" i="3"/>
  <c r="J64" i="3"/>
  <c r="N63" i="3"/>
  <c r="N53" i="3"/>
  <c r="J32" i="3"/>
  <c r="L53" i="3"/>
  <c r="J41" i="3"/>
  <c r="N59" i="3"/>
  <c r="J33" i="3"/>
  <c r="N65" i="3"/>
  <c r="H61" i="3"/>
  <c r="J29" i="3"/>
  <c r="L58" i="3"/>
  <c r="J53" i="3"/>
  <c r="J66" i="3"/>
  <c r="L62" i="3"/>
  <c r="N55" i="3"/>
  <c r="J47" i="3"/>
  <c r="H62" i="3"/>
  <c r="J44" i="3"/>
  <c r="H54" i="3"/>
  <c r="L57" i="3"/>
  <c r="N50" i="3"/>
  <c r="L59" i="3"/>
  <c r="N42" i="3"/>
  <c r="J38" i="3"/>
  <c r="H42" i="3"/>
  <c r="N66" i="3"/>
  <c r="N37" i="3"/>
  <c r="H28" i="3"/>
  <c r="L64" i="3"/>
  <c r="L61" i="3"/>
  <c r="H30" i="3"/>
  <c r="H29" i="3"/>
  <c r="N32" i="3"/>
  <c r="L34" i="3"/>
  <c r="H37" i="3"/>
  <c r="N60" i="3"/>
  <c r="L30" i="3"/>
  <c r="H36" i="3"/>
  <c r="N34" i="3"/>
  <c r="J54" i="3"/>
  <c r="J48" i="3"/>
  <c r="N39" i="3"/>
  <c r="J34" i="3"/>
  <c r="J37" i="3"/>
  <c r="N57" i="3"/>
  <c r="H33" i="3"/>
  <c r="L55" i="3"/>
  <c r="H46" i="3"/>
  <c r="L49" i="3"/>
  <c r="H31" i="3"/>
  <c r="N52" i="3"/>
  <c r="L39" i="3"/>
  <c r="J60" i="3"/>
  <c r="J28" i="3"/>
  <c r="N31" i="3"/>
  <c r="N48" i="3"/>
  <c r="N45" i="3"/>
  <c r="L35" i="3"/>
  <c r="N64" i="3"/>
  <c r="N38" i="3"/>
  <c r="H32" i="3"/>
  <c r="J45" i="3"/>
  <c r="H50" i="3"/>
  <c r="L40" i="3"/>
  <c r="J58" i="3"/>
  <c r="J63" i="3"/>
  <c r="J51" i="3"/>
  <c r="J55" i="3"/>
  <c r="L50" i="3"/>
  <c r="N36" i="3"/>
  <c r="N62" i="3"/>
  <c r="N33" i="3"/>
  <c r="H38" i="3"/>
  <c r="J56" i="3"/>
  <c r="H49" i="3"/>
  <c r="J52" i="3"/>
  <c r="L66" i="3"/>
  <c r="N47" i="3"/>
  <c r="L65" i="3"/>
  <c r="L47" i="3"/>
  <c r="J46" i="3"/>
  <c r="L51" i="3"/>
  <c r="H66" i="3"/>
  <c r="H63" i="3"/>
  <c r="J61" i="3"/>
  <c r="H52" i="3"/>
  <c r="N41" i="3"/>
  <c r="H64" i="3"/>
  <c r="N54" i="3"/>
  <c r="L37" i="3"/>
  <c r="J42" i="3"/>
  <c r="J39" i="3"/>
  <c r="L63" i="3"/>
  <c r="H59" i="3"/>
  <c r="H34" i="3"/>
  <c r="H45" i="3"/>
  <c r="J65" i="3"/>
  <c r="L33" i="3"/>
  <c r="H44" i="3"/>
  <c r="L43" i="3"/>
  <c r="H48" i="3"/>
  <c r="J35" i="3"/>
  <c r="N46" i="3"/>
  <c r="H35" i="3"/>
  <c r="H43" i="3"/>
  <c r="H65" i="3"/>
  <c r="H57" i="3"/>
  <c r="J50" i="3"/>
  <c r="L60" i="3"/>
  <c r="L44" i="3"/>
  <c r="J36" i="3"/>
  <c r="J59" i="3"/>
  <c r="J49" i="3"/>
  <c r="L41" i="3"/>
  <c r="L46" i="3"/>
  <c r="L54" i="3"/>
  <c r="N35" i="3"/>
  <c r="N44" i="3"/>
  <c r="J43" i="3"/>
  <c r="L32" i="3"/>
  <c r="N51" i="3"/>
  <c r="J40" i="3"/>
  <c r="L42" i="3"/>
  <c r="H41" i="3"/>
  <c r="N49" i="3"/>
  <c r="AQ10" i="1" l="1"/>
  <c r="AQ15" i="1"/>
  <c r="AN13" i="1"/>
  <c r="AN15" i="1"/>
  <c r="AQ30" i="1" s="1"/>
  <c r="AN12" i="1"/>
  <c r="AN11" i="1"/>
  <c r="AQ11" i="1"/>
  <c r="AN10" i="1"/>
  <c r="AQ13" i="1"/>
  <c r="AQ12" i="1"/>
  <c r="AJ22" i="1"/>
  <c r="AJ31" i="1" s="1"/>
  <c r="AJ17" i="1"/>
  <c r="AG14" i="1"/>
  <c r="AJ16" i="1"/>
  <c r="AG22" i="1"/>
  <c r="AJ30" i="1" s="1"/>
  <c r="AJ18" i="1"/>
  <c r="AG15" i="1"/>
  <c r="AJ11" i="1"/>
  <c r="AJ19" i="1"/>
  <c r="AG16" i="1"/>
  <c r="AG10" i="1"/>
  <c r="AJ12" i="1"/>
  <c r="AJ20" i="1"/>
  <c r="AG17" i="1"/>
  <c r="AJ13" i="1"/>
  <c r="AJ10" i="1"/>
  <c r="AG18" i="1"/>
  <c r="AJ14" i="1"/>
  <c r="AG11" i="1"/>
  <c r="AG19" i="1"/>
  <c r="AJ15" i="1"/>
  <c r="AG12" i="1"/>
  <c r="AG20" i="1"/>
  <c r="AG13" i="1"/>
  <c r="I17" i="3"/>
  <c r="C17" i="3"/>
  <c r="G17" i="3"/>
  <c r="D17" i="3"/>
  <c r="G20" i="3"/>
  <c r="D18" i="3"/>
  <c r="C21" i="3"/>
  <c r="G19" i="3"/>
  <c r="C18" i="3"/>
  <c r="I21" i="3"/>
  <c r="I19" i="3"/>
  <c r="D19" i="3"/>
  <c r="I18" i="3"/>
  <c r="I20" i="3"/>
  <c r="D20" i="3"/>
  <c r="C22" i="3"/>
  <c r="D21" i="3"/>
  <c r="G21" i="3"/>
  <c r="C23" i="3"/>
  <c r="C20" i="3"/>
  <c r="C19" i="3"/>
  <c r="I22" i="3"/>
  <c r="I23" i="3"/>
  <c r="G18" i="3"/>
  <c r="G22" i="3"/>
  <c r="D24" i="3"/>
  <c r="I25" i="3"/>
  <c r="D23" i="3"/>
  <c r="C24" i="3"/>
  <c r="D22" i="3"/>
  <c r="G25" i="3"/>
  <c r="G23" i="3"/>
  <c r="G24" i="3"/>
  <c r="C26" i="3"/>
  <c r="D25" i="3"/>
  <c r="I24" i="3"/>
  <c r="C27" i="3"/>
  <c r="I27" i="3"/>
  <c r="C25" i="3"/>
  <c r="G28" i="3"/>
  <c r="G26" i="3"/>
  <c r="I28" i="3"/>
  <c r="D27" i="3"/>
  <c r="I26" i="3"/>
  <c r="C28" i="3"/>
  <c r="I29" i="3"/>
  <c r="G27" i="3"/>
  <c r="D29" i="3"/>
  <c r="G29" i="3"/>
  <c r="D26" i="3"/>
  <c r="D28" i="3"/>
  <c r="G30" i="3"/>
  <c r="C29" i="3"/>
  <c r="C30" i="3"/>
  <c r="I30" i="3"/>
  <c r="G31" i="3"/>
  <c r="Y13" i="1"/>
  <c r="Y10" i="1"/>
  <c r="Y15" i="1"/>
  <c r="AB15" i="1"/>
  <c r="Y16" i="1"/>
  <c r="Y14" i="1"/>
  <c r="Y11" i="1"/>
  <c r="AB14" i="1"/>
  <c r="Y12" i="1"/>
  <c r="Y17" i="1"/>
  <c r="AB12" i="1"/>
  <c r="AB18" i="1"/>
  <c r="AB16" i="1"/>
  <c r="AB10" i="1"/>
  <c r="Y19" i="1"/>
  <c r="AB17" i="1"/>
  <c r="AB13" i="1"/>
  <c r="AB11" i="1"/>
  <c r="Y22" i="1"/>
  <c r="AB30" i="1" s="1"/>
  <c r="Y18" i="1"/>
  <c r="AB22" i="1"/>
  <c r="AB31" i="1" s="1"/>
  <c r="Y20" i="1"/>
  <c r="D30" i="3"/>
  <c r="D44" i="3"/>
  <c r="I55" i="3"/>
  <c r="G40" i="3"/>
  <c r="I48" i="3"/>
  <c r="C38" i="3"/>
  <c r="D59" i="3"/>
  <c r="C66" i="3"/>
  <c r="G51" i="3"/>
  <c r="D48" i="3"/>
  <c r="G55" i="3"/>
  <c r="I62" i="3"/>
  <c r="C42" i="3"/>
  <c r="C40" i="3"/>
  <c r="C35" i="3"/>
  <c r="D62" i="3"/>
  <c r="C50" i="3"/>
  <c r="G54" i="3"/>
  <c r="I44" i="3"/>
  <c r="D35" i="3"/>
  <c r="G64" i="3"/>
  <c r="G45" i="3"/>
  <c r="D58" i="3"/>
  <c r="G62" i="3"/>
  <c r="C45" i="3"/>
  <c r="D63" i="3"/>
  <c r="D34" i="3"/>
  <c r="G35" i="3"/>
  <c r="G65" i="3"/>
  <c r="I49" i="3"/>
  <c r="D37" i="3"/>
  <c r="C43" i="3"/>
  <c r="I63" i="3"/>
  <c r="I59" i="3"/>
  <c r="I37" i="3"/>
  <c r="D45" i="3"/>
  <c r="D61" i="3"/>
  <c r="G33" i="3"/>
  <c r="G39" i="3"/>
  <c r="G61" i="3"/>
  <c r="G38" i="3"/>
  <c r="I53" i="3"/>
  <c r="I51" i="3"/>
  <c r="G49" i="3"/>
  <c r="D52" i="3"/>
  <c r="C61" i="3"/>
  <c r="I58" i="3"/>
  <c r="I40" i="3"/>
  <c r="C49" i="3"/>
  <c r="D40" i="3"/>
  <c r="D38" i="3"/>
  <c r="D55" i="3"/>
  <c r="C36" i="3"/>
  <c r="I32" i="3"/>
  <c r="D46" i="3"/>
  <c r="G37" i="3"/>
  <c r="C58" i="3"/>
  <c r="I54" i="3"/>
  <c r="G44" i="3"/>
  <c r="C46" i="3"/>
  <c r="C59" i="3"/>
  <c r="D66" i="3"/>
  <c r="D49" i="3"/>
  <c r="C62" i="3"/>
  <c r="I47" i="3"/>
  <c r="C53" i="3"/>
  <c r="I31" i="3"/>
  <c r="D65" i="3"/>
  <c r="G60" i="3"/>
  <c r="C31" i="3"/>
  <c r="D36" i="3"/>
  <c r="G58" i="3"/>
  <c r="C60" i="3"/>
  <c r="C41" i="3"/>
  <c r="G46" i="3"/>
  <c r="G47" i="3"/>
  <c r="G43" i="3"/>
  <c r="D43" i="3"/>
  <c r="I35" i="3"/>
  <c r="I46" i="3"/>
  <c r="G50" i="3"/>
  <c r="C55" i="3"/>
  <c r="I66" i="3"/>
  <c r="C54" i="3"/>
  <c r="C32" i="3"/>
  <c r="I42" i="3"/>
  <c r="G59" i="3"/>
  <c r="C33" i="3"/>
  <c r="D54" i="3"/>
  <c r="D56" i="3"/>
  <c r="I61" i="3"/>
  <c r="D32" i="3"/>
  <c r="I33" i="3"/>
  <c r="C57" i="3"/>
  <c r="I52" i="3"/>
  <c r="C37" i="3"/>
  <c r="D57" i="3"/>
  <c r="G53" i="3"/>
  <c r="G41" i="3"/>
  <c r="D31" i="3"/>
  <c r="D64" i="3"/>
  <c r="I39" i="3"/>
  <c r="G52" i="3"/>
  <c r="I43" i="3"/>
  <c r="I57" i="3"/>
  <c r="D47" i="3"/>
  <c r="I45" i="3"/>
  <c r="D41" i="3"/>
  <c r="I64" i="3"/>
  <c r="C56" i="3"/>
  <c r="D50" i="3"/>
  <c r="C65" i="3"/>
  <c r="C34" i="3"/>
  <c r="C44" i="3"/>
  <c r="I36" i="3"/>
  <c r="G57" i="3"/>
  <c r="G34" i="3"/>
  <c r="D60" i="3"/>
  <c r="I38" i="3"/>
  <c r="C51" i="3"/>
  <c r="D33" i="3"/>
  <c r="G63" i="3"/>
  <c r="C64" i="3"/>
  <c r="C52" i="3"/>
  <c r="I34" i="3"/>
  <c r="I41" i="3"/>
  <c r="G66" i="3"/>
  <c r="G36" i="3"/>
  <c r="I56" i="3"/>
  <c r="G42" i="3"/>
  <c r="D42" i="3"/>
  <c r="D39" i="3"/>
  <c r="G32" i="3"/>
  <c r="C39" i="3"/>
  <c r="D51" i="3"/>
  <c r="D53" i="3"/>
  <c r="I50" i="3"/>
  <c r="G48" i="3"/>
  <c r="C48" i="3"/>
  <c r="G56" i="3"/>
  <c r="I65" i="3"/>
  <c r="C63" i="3"/>
  <c r="I60" i="3"/>
  <c r="C47" i="3"/>
  <c r="AB21" i="1" l="1"/>
  <c r="Y31" i="1" s="1"/>
  <c r="AN14" i="1"/>
  <c r="AN30" i="1" s="1"/>
  <c r="AG21" i="1"/>
  <c r="AG30" i="1" s="1"/>
  <c r="Y21" i="1"/>
  <c r="Y30" i="1" s="1"/>
  <c r="AN31" i="1"/>
  <c r="AQ31" i="1"/>
  <c r="AQ14" i="1"/>
  <c r="Y23" i="1"/>
  <c r="AB23" i="1"/>
  <c r="AJ21" i="1"/>
  <c r="AG31" i="1" s="1"/>
  <c r="AP32" i="1" l="1"/>
  <c r="AI32" i="1"/>
  <c r="AA32" i="1"/>
</calcChain>
</file>

<file path=xl/sharedStrings.xml><?xml version="1.0" encoding="utf-8"?>
<sst xmlns="http://schemas.openxmlformats.org/spreadsheetml/2006/main" count="1135" uniqueCount="676">
  <si>
    <r>
      <rPr>
        <sz val="8"/>
        <color rgb="FF000000"/>
        <rFont val="DejaVu Sans"/>
        <family val="2"/>
      </rPr>
      <t xml:space="preserve"> ＮＡＮＳ２１Ｖ</t>
    </r>
    <r>
      <rPr>
        <sz val="8"/>
        <color rgb="FF000000"/>
        <rFont val="ＭＳ Ｐゴシック"/>
        <family val="3"/>
      </rPr>
      <t xml:space="preserve">(WST)  EntryFile 2021 May </t>
    </r>
    <r>
      <rPr>
        <sz val="8"/>
        <color rgb="FF000000"/>
        <rFont val="DejaVu Sans"/>
        <family val="2"/>
      </rPr>
      <t xml:space="preserve">Ｓｔａｒｔ </t>
    </r>
    <r>
      <rPr>
        <sz val="8"/>
        <color rgb="FF000000"/>
        <rFont val="ＭＳ Ｐゴシック"/>
        <family val="3"/>
      </rPr>
      <t>Ver ndb</t>
    </r>
  </si>
  <si>
    <t>参加申込手続</t>
  </si>
  <si>
    <t>申込ファイル</t>
  </si>
  <si>
    <r>
      <rPr>
        <b/>
        <sz val="14"/>
        <color rgb="FFFF0000"/>
        <rFont val="DejaVu Sans"/>
        <family val="2"/>
      </rPr>
      <t>１、</t>
    </r>
    <r>
      <rPr>
        <b/>
        <sz val="12"/>
        <color rgb="FF0563C1"/>
        <rFont val="DejaVu Sans"/>
        <family val="2"/>
      </rPr>
      <t>競技者データ入力</t>
    </r>
  </si>
  <si>
    <t>入力については下記注意事項で確認。入力完了後右の各申込集計表で確認</t>
  </si>
  <si>
    <t>この申込種目人数一覧表は、確認用で印刷できます</t>
  </si>
  <si>
    <r>
      <rPr>
        <b/>
        <sz val="12"/>
        <color rgb="FF0563C1"/>
        <rFont val="DejaVu Sans"/>
        <family val="2"/>
      </rPr>
      <t xml:space="preserve">　
</t>
    </r>
    <r>
      <rPr>
        <b/>
        <sz val="14"/>
        <color rgb="FFFF0000"/>
        <rFont val="DejaVu Sans"/>
        <family val="2"/>
      </rPr>
      <t>２、</t>
    </r>
    <r>
      <rPr>
        <b/>
        <sz val="12"/>
        <color rgb="FF0563C1"/>
        <rFont val="DejaVu Sans"/>
        <family val="2"/>
      </rPr>
      <t xml:space="preserve">大 会 申 込 一 覧 表
（団体情報・競技者一覧）
</t>
    </r>
  </si>
  <si>
    <r>
      <rPr>
        <sz val="13"/>
        <color rgb="FF000000"/>
        <rFont val="ＭＳ Ｐゴシック"/>
        <family val="3"/>
      </rPr>
      <t xml:space="preserve">* </t>
    </r>
    <r>
      <rPr>
        <sz val="13"/>
        <color rgb="FF000000"/>
        <rFont val="DejaVu Sans"/>
        <family val="2"/>
      </rPr>
      <t>大会申込一覧表は、入力完了後確認。印刷して</t>
    </r>
    <r>
      <rPr>
        <b/>
        <sz val="12"/>
        <color rgb="FFFF0000"/>
        <rFont val="DejaVu Sans"/>
        <family val="2"/>
      </rPr>
      <t>所属長印を押印、当日受付に提出。</t>
    </r>
  </si>
  <si>
    <r>
      <rPr>
        <sz val="10"/>
        <rFont val="DejaVu Sans"/>
        <family val="2"/>
      </rPr>
      <t xml:space="preserve">    参　加　申　込　種　別　人　数　集　計　　</t>
    </r>
    <r>
      <rPr>
        <sz val="10"/>
        <rFont val="ＭＳ Ｐゴシック"/>
        <family val="3"/>
      </rPr>
      <t>(</t>
    </r>
    <r>
      <rPr>
        <sz val="10"/>
        <rFont val="DejaVu Sans"/>
        <family val="2"/>
      </rPr>
      <t>各合計）</t>
    </r>
  </si>
  <si>
    <t>男　子　種　目</t>
  </si>
  <si>
    <t>女　子　種　目</t>
  </si>
  <si>
    <t>名</t>
  </si>
  <si>
    <r>
      <rPr>
        <sz val="11"/>
        <rFont val="ＭＳ Ｐゴシック"/>
        <family val="3"/>
      </rPr>
      <t>2</t>
    </r>
    <r>
      <rPr>
        <sz val="11"/>
        <rFont val="DejaVu Sans"/>
        <family val="2"/>
      </rPr>
      <t>年女</t>
    </r>
    <r>
      <rPr>
        <sz val="11"/>
        <rFont val="ＭＳ Ｐゴシック"/>
        <family val="3"/>
      </rPr>
      <t>100m</t>
    </r>
  </si>
  <si>
    <t>申込</t>
  </si>
  <si>
    <r>
      <rPr>
        <sz val="12"/>
        <rFont val="DejaVu Sans"/>
        <family val="2"/>
      </rPr>
      <t>入力完了ファイル名は、</t>
    </r>
    <r>
      <rPr>
        <b/>
        <sz val="12"/>
        <color rgb="FFFF0000"/>
        <rFont val="DejaVu Sans"/>
        <family val="2"/>
      </rPr>
      <t>略称団体名を下記の○○に入力変更保存、申込</t>
    </r>
  </si>
  <si>
    <t>参加費</t>
  </si>
  <si>
    <t xml:space="preserve"> 競技会当日</t>
  </si>
  <si>
    <t>「競技者データ入力シート」の入力について。</t>
  </si>
  <si>
    <t>共通男走高跳</t>
  </si>
  <si>
    <r>
      <rPr>
        <sz val="13"/>
        <rFont val="DejaVu Sans"/>
        <family val="2"/>
      </rPr>
      <t>　</t>
    </r>
    <r>
      <rPr>
        <b/>
        <sz val="13"/>
        <rFont val="DejaVu Sans"/>
        <family val="2"/>
      </rPr>
      <t>＊</t>
    </r>
    <r>
      <rPr>
        <sz val="13"/>
        <rFont val="DejaVu Sans"/>
        <family val="2"/>
      </rPr>
      <t>　種目選択データは、左側から順に、姓・性別・学年が未入力の場合、競技種目の選択が不可です。</t>
    </r>
  </si>
  <si>
    <r>
      <rPr>
        <sz val="13"/>
        <color rgb="FFFF0000"/>
        <rFont val="DejaVu Sans"/>
        <family val="2"/>
      </rPr>
      <t>　　　</t>
    </r>
    <r>
      <rPr>
        <sz val="13"/>
        <rFont val="DejaVu Sans"/>
        <family val="2"/>
      </rPr>
      <t>姓名の漢字以外全て、カタカナ・数字・アルファベットの入力は、全て「半角英数」です。</t>
    </r>
  </si>
  <si>
    <t>男子計</t>
  </si>
  <si>
    <t>女子計</t>
  </si>
  <si>
    <t>　　全入力完了後、右の「申込種目人数一覧表」で、確認。</t>
  </si>
  <si>
    <r>
      <rPr>
        <sz val="11"/>
        <rFont val="DejaVu Sans"/>
        <family val="2"/>
      </rPr>
      <t>共通男</t>
    </r>
    <r>
      <rPr>
        <sz val="11"/>
        <rFont val="ＭＳ Ｐゴシック"/>
        <family val="3"/>
      </rPr>
      <t>4X100mR</t>
    </r>
  </si>
  <si>
    <r>
      <rPr>
        <sz val="11"/>
        <rFont val="DejaVu Sans"/>
        <family val="2"/>
      </rPr>
      <t>共通女</t>
    </r>
    <r>
      <rPr>
        <sz val="11"/>
        <rFont val="ＭＳ Ｐゴシック"/>
        <family val="3"/>
      </rPr>
      <t>4X100mR</t>
    </r>
  </si>
  <si>
    <t>番号</t>
  </si>
  <si>
    <t>登録
ﾅﾝﾊﾞｰ</t>
  </si>
  <si>
    <t>競技者氏名</t>
  </si>
  <si>
    <t>ﾌﾘｶﾞﾅ</t>
  </si>
  <si>
    <t>英語表記</t>
  </si>
  <si>
    <t>種
別</t>
  </si>
  <si>
    <t>性
別</t>
  </si>
  <si>
    <t>学
年</t>
  </si>
  <si>
    <t>生
年</t>
  </si>
  <si>
    <t>月
日</t>
  </si>
  <si>
    <t>JAAF ID</t>
  </si>
  <si>
    <t>登録
地区</t>
  </si>
  <si>
    <t>　</t>
  </si>
  <si>
    <t>姓</t>
  </si>
  <si>
    <t>ｾｲ</t>
  </si>
  <si>
    <t>ﾒｲ</t>
  </si>
  <si>
    <t>合計出場制限の確認</t>
  </si>
  <si>
    <t>記入例</t>
  </si>
  <si>
    <t>小林</t>
  </si>
  <si>
    <t>太郎</t>
  </si>
  <si>
    <t>ｺﾊﾞﾔｼ</t>
  </si>
  <si>
    <t>ﾀﾛｳ</t>
  </si>
  <si>
    <t>KOBAYASHI Taro</t>
  </si>
  <si>
    <t>中学</t>
  </si>
  <si>
    <t>男</t>
  </si>
  <si>
    <t>3</t>
  </si>
  <si>
    <t>2005</t>
  </si>
  <si>
    <t>0821</t>
  </si>
  <si>
    <t>00000000000</t>
  </si>
  <si>
    <t>千　葉</t>
  </si>
  <si>
    <t>JPN</t>
  </si>
  <si>
    <t>佐藤</t>
  </si>
  <si>
    <t>花子</t>
  </si>
  <si>
    <t>ｻﾄｳ</t>
  </si>
  <si>
    <t>ﾊﾅｺ</t>
  </si>
  <si>
    <t>SATO Hanako</t>
  </si>
  <si>
    <t>女</t>
  </si>
  <si>
    <t>2</t>
  </si>
  <si>
    <t>2006</t>
  </si>
  <si>
    <t>1103</t>
  </si>
  <si>
    <t>＊</t>
  </si>
  <si>
    <r>
      <rPr>
        <b/>
        <sz val="18"/>
        <color rgb="FFFF0000"/>
        <rFont val="DejaVu Sans"/>
        <family val="2"/>
      </rPr>
      <t>＊</t>
    </r>
    <r>
      <rPr>
        <b/>
        <sz val="12"/>
        <color rgb="FFFF0000"/>
        <rFont val="DejaVu Sans"/>
        <family val="2"/>
      </rPr>
      <t>、</t>
    </r>
  </si>
  <si>
    <t>番号は、学校申込競技者の累計です。競技者氏名の姓が入力されたら累計表示します。</t>
  </si>
  <si>
    <r>
      <rPr>
        <b/>
        <sz val="12"/>
        <color rgb="FF000000"/>
        <rFont val="ＭＳ Ｐ明朝"/>
        <family val="1"/>
      </rPr>
      <t>1</t>
    </r>
    <r>
      <rPr>
        <b/>
        <sz val="12"/>
        <color rgb="FF000000"/>
        <rFont val="DejaVu Sans"/>
        <family val="2"/>
      </rPr>
      <t>、</t>
    </r>
  </si>
  <si>
    <r>
      <rPr>
        <b/>
        <sz val="12"/>
        <color rgb="FF000000"/>
        <rFont val="ＭＳ Ｐ明朝"/>
        <family val="1"/>
      </rPr>
      <t>2</t>
    </r>
    <r>
      <rPr>
        <b/>
        <sz val="12"/>
        <color rgb="FF000000"/>
        <rFont val="DejaVu Sans"/>
        <family val="2"/>
      </rPr>
      <t>、</t>
    </r>
  </si>
  <si>
    <r>
      <rPr>
        <b/>
        <sz val="12"/>
        <color rgb="FF000000"/>
        <rFont val="ＭＳ Ｐ明朝"/>
        <family val="1"/>
      </rPr>
      <t>3</t>
    </r>
    <r>
      <rPr>
        <b/>
        <sz val="12"/>
        <color rgb="FF000000"/>
        <rFont val="DejaVu Sans"/>
        <family val="2"/>
      </rPr>
      <t>、</t>
    </r>
  </si>
  <si>
    <t>半角ｶﾀｶﾅで入力</t>
  </si>
  <si>
    <r>
      <rPr>
        <b/>
        <sz val="12"/>
        <color rgb="FF000000"/>
        <rFont val="ＭＳ Ｐ明朝"/>
        <family val="1"/>
      </rPr>
      <t>4</t>
    </r>
    <r>
      <rPr>
        <b/>
        <sz val="12"/>
        <color rgb="FF000000"/>
        <rFont val="DejaVu Sans"/>
        <family val="2"/>
      </rPr>
      <t>、</t>
    </r>
  </si>
  <si>
    <t xml:space="preserve">半角英数で入力
</t>
  </si>
  <si>
    <t>参加申込費総計</t>
  </si>
  <si>
    <r>
      <rPr>
        <b/>
        <sz val="12"/>
        <color rgb="FF000000"/>
        <rFont val="ＭＳ Ｐ明朝"/>
        <family val="1"/>
      </rPr>
      <t>5</t>
    </r>
    <r>
      <rPr>
        <b/>
        <sz val="12"/>
        <color rgb="FF000000"/>
        <rFont val="DejaVu Sans"/>
        <family val="2"/>
      </rPr>
      <t>、</t>
    </r>
  </si>
  <si>
    <r>
      <rPr>
        <b/>
        <sz val="12"/>
        <color rgb="FF000000"/>
        <rFont val="ＭＳ Ｐ明朝"/>
        <family val="1"/>
      </rPr>
      <t>6</t>
    </r>
    <r>
      <rPr>
        <b/>
        <sz val="12"/>
        <color rgb="FF000000"/>
        <rFont val="DejaVu Sans"/>
        <family val="2"/>
      </rPr>
      <t>、</t>
    </r>
  </si>
  <si>
    <t xml:space="preserve">ドロップダウンリストから選択入力。
</t>
  </si>
  <si>
    <r>
      <rPr>
        <b/>
        <sz val="12"/>
        <color rgb="FF000000"/>
        <rFont val="ＭＳ Ｐ明朝"/>
        <family val="1"/>
      </rPr>
      <t>7</t>
    </r>
    <r>
      <rPr>
        <b/>
        <sz val="12"/>
        <color rgb="FF000000"/>
        <rFont val="DejaVu Sans"/>
        <family val="2"/>
      </rPr>
      <t>、</t>
    </r>
  </si>
  <si>
    <r>
      <rPr>
        <b/>
        <sz val="12"/>
        <color rgb="FF000000"/>
        <rFont val="ＭＳ Ｐ明朝"/>
        <family val="1"/>
      </rPr>
      <t>8</t>
    </r>
    <r>
      <rPr>
        <b/>
        <sz val="12"/>
        <color rgb="FF000000"/>
        <rFont val="DejaVu Sans"/>
        <family val="2"/>
      </rPr>
      <t>、</t>
    </r>
  </si>
  <si>
    <r>
      <rPr>
        <b/>
        <sz val="12"/>
        <color rgb="FF000000"/>
        <rFont val="ＭＳ Ｐ明朝"/>
        <family val="1"/>
      </rPr>
      <t>9</t>
    </r>
    <r>
      <rPr>
        <b/>
        <sz val="12"/>
        <color rgb="FF000000"/>
        <rFont val="DejaVu Sans"/>
        <family val="2"/>
      </rPr>
      <t>、</t>
    </r>
  </si>
  <si>
    <r>
      <rPr>
        <b/>
        <sz val="12"/>
        <color rgb="FF000000"/>
        <rFont val="ＭＳ Ｐ明朝"/>
        <family val="1"/>
      </rPr>
      <t>10</t>
    </r>
    <r>
      <rPr>
        <b/>
        <sz val="12"/>
        <color rgb="FF000000"/>
        <rFont val="DejaVu Sans"/>
        <family val="2"/>
      </rPr>
      <t>、</t>
    </r>
  </si>
  <si>
    <t xml:space="preserve">入力省略可
</t>
  </si>
  <si>
    <r>
      <rPr>
        <b/>
        <sz val="12"/>
        <color rgb="FF000000"/>
        <rFont val="ＭＳ Ｐ明朝"/>
        <family val="1"/>
      </rPr>
      <t>11</t>
    </r>
    <r>
      <rPr>
        <b/>
        <sz val="12"/>
        <color rgb="FF000000"/>
        <rFont val="DejaVu Sans"/>
        <family val="2"/>
      </rPr>
      <t>、</t>
    </r>
  </si>
  <si>
    <t>競技者氏名の姓を入力後に「千葉」が表示されます。</t>
  </si>
  <si>
    <r>
      <rPr>
        <b/>
        <sz val="12"/>
        <color rgb="FF000000"/>
        <rFont val="ＭＳ Ｐ明朝"/>
        <family val="1"/>
      </rPr>
      <t>12</t>
    </r>
    <r>
      <rPr>
        <b/>
        <sz val="12"/>
        <color rgb="FF000000"/>
        <rFont val="DejaVu Sans"/>
        <family val="2"/>
      </rPr>
      <t>、</t>
    </r>
  </si>
  <si>
    <t>申込種目のドロップリスト選択入力、ベスト記録について。</t>
  </si>
  <si>
    <t>①</t>
  </si>
  <si>
    <t>種目の選択は、競技者の種別と性別の選択入力完了後。</t>
  </si>
  <si>
    <t>②</t>
  </si>
  <si>
    <t>ベスト記録データは、基本的に公認大会記録。ベスト記録データは、番組編成の基本になります。下記④参照</t>
  </si>
  <si>
    <t>③</t>
  </si>
  <si>
    <t>記録数値の入力については、下記。</t>
  </si>
  <si>
    <r>
      <rPr>
        <sz val="11"/>
        <color rgb="FF000000"/>
        <rFont val="DejaVu Sans"/>
        <family val="2"/>
      </rPr>
      <t xml:space="preserve">　　ベスト記録の入力ルールについて </t>
    </r>
    <r>
      <rPr>
        <sz val="11"/>
        <color rgb="FF000000"/>
        <rFont val="ＭＳ Ｐ明朝"/>
        <family val="2"/>
      </rPr>
      <t>(</t>
    </r>
    <r>
      <rPr>
        <sz val="11"/>
        <color rgb="FF000000"/>
        <rFont val="DejaVu Sans"/>
        <family val="2"/>
      </rPr>
      <t>半角英数モードで入力）。区切りは［．］（ドット）キーです。</t>
    </r>
  </si>
  <si>
    <r>
      <rPr>
        <sz val="11"/>
        <color rgb="FF000000"/>
        <rFont val="DejaVu Sans"/>
        <family val="2"/>
      </rPr>
      <t>　　　分、秒、秒以下の表示は、</t>
    </r>
    <r>
      <rPr>
        <sz val="11"/>
        <color rgb="FF000000"/>
        <rFont val="ＭＳ Ｐ明朝"/>
        <family val="2"/>
      </rPr>
      <t>15</t>
    </r>
    <r>
      <rPr>
        <sz val="11"/>
        <color rgb="FF000000"/>
        <rFont val="DejaVu Sans"/>
        <family val="2"/>
      </rPr>
      <t>分</t>
    </r>
    <r>
      <rPr>
        <sz val="11"/>
        <color rgb="FF000000"/>
        <rFont val="ＭＳ Ｐ明朝"/>
        <family val="2"/>
      </rPr>
      <t>12</t>
    </r>
    <r>
      <rPr>
        <sz val="11"/>
        <color rgb="FF000000"/>
        <rFont val="DejaVu Sans"/>
        <family val="2"/>
      </rPr>
      <t>秒</t>
    </r>
    <r>
      <rPr>
        <sz val="11"/>
        <color rgb="FF000000"/>
        <rFont val="ＭＳ Ｐ明朝"/>
        <family val="2"/>
      </rPr>
      <t>43</t>
    </r>
    <r>
      <rPr>
        <sz val="11"/>
        <color rgb="FF000000"/>
        <rFont val="DejaVu Sans"/>
        <family val="2"/>
      </rPr>
      <t>　⇒</t>
    </r>
    <r>
      <rPr>
        <sz val="11"/>
        <color rgb="FF000000"/>
        <rFont val="ＭＳ Ｐ明朝"/>
        <family val="2"/>
      </rPr>
      <t xml:space="preserve">15.12.43 </t>
    </r>
    <r>
      <rPr>
        <sz val="11"/>
        <color rgb="FF000000"/>
        <rFont val="DejaVu Sans"/>
        <family val="2"/>
      </rPr>
      <t>　秒以下２桁「</t>
    </r>
    <r>
      <rPr>
        <sz val="11"/>
        <color rgb="FF000000"/>
        <rFont val="ＭＳ Ｐ明朝"/>
        <family val="2"/>
      </rPr>
      <t>.00</t>
    </r>
    <r>
      <rPr>
        <sz val="11"/>
        <color rgb="FF000000"/>
        <rFont val="DejaVu Sans"/>
        <family val="2"/>
      </rPr>
      <t>」まで必須</t>
    </r>
  </si>
  <si>
    <r>
      <rPr>
        <sz val="11"/>
        <color rgb="FF000000"/>
        <rFont val="DejaVu Sans"/>
        <family val="2"/>
      </rPr>
      <t>　　　なお、</t>
    </r>
    <r>
      <rPr>
        <sz val="11"/>
        <color rgb="FF000000"/>
        <rFont val="ＭＳ Ｐ明朝"/>
        <family val="2"/>
      </rPr>
      <t>60</t>
    </r>
    <r>
      <rPr>
        <sz val="11"/>
        <color rgb="FF000000"/>
        <rFont val="DejaVu Sans"/>
        <family val="2"/>
      </rPr>
      <t xml:space="preserve">秒を超える場合は  </t>
    </r>
    <r>
      <rPr>
        <sz val="11"/>
        <color rgb="FF000000"/>
        <rFont val="ＭＳ Ｐ明朝"/>
        <family val="2"/>
      </rPr>
      <t>65</t>
    </r>
    <r>
      <rPr>
        <sz val="11"/>
        <color rgb="FF000000"/>
        <rFont val="DejaVu Sans"/>
        <family val="2"/>
      </rPr>
      <t>秒</t>
    </r>
    <r>
      <rPr>
        <sz val="11"/>
        <color rgb="FF000000"/>
        <rFont val="ＭＳ Ｐ明朝"/>
        <family val="2"/>
      </rPr>
      <t xml:space="preserve">34 ⇒ </t>
    </r>
    <r>
      <rPr>
        <sz val="11"/>
        <color rgb="FF000000"/>
        <rFont val="DejaVu Sans"/>
        <family val="2"/>
      </rPr>
      <t>　</t>
    </r>
    <r>
      <rPr>
        <sz val="11"/>
        <color rgb="FF000000"/>
        <rFont val="ＭＳ Ｐ明朝"/>
        <family val="2"/>
      </rPr>
      <t>1.05.34</t>
    </r>
    <r>
      <rPr>
        <sz val="11"/>
        <color rgb="FF000000"/>
        <rFont val="DejaVu Sans"/>
        <family val="2"/>
      </rPr>
      <t>　（</t>
    </r>
    <r>
      <rPr>
        <sz val="11"/>
        <color rgb="FF000000"/>
        <rFont val="ＭＳ Ｐ明朝"/>
        <family val="2"/>
      </rPr>
      <t>60</t>
    </r>
    <r>
      <rPr>
        <sz val="11"/>
        <color rgb="FF000000"/>
        <rFont val="DejaVu Sans"/>
        <family val="2"/>
      </rPr>
      <t>進法で表記）</t>
    </r>
  </si>
  <si>
    <r>
      <rPr>
        <sz val="11"/>
        <color rgb="FF000000"/>
        <rFont val="DejaVu Sans"/>
        <family val="2"/>
      </rPr>
      <t xml:space="preserve">　　　フィールド種目は、走高跳  ⇒  </t>
    </r>
    <r>
      <rPr>
        <sz val="11"/>
        <color rgb="FF000000"/>
        <rFont val="ＭＳ Ｐ明朝"/>
        <family val="2"/>
      </rPr>
      <t>1m45</t>
    </r>
  </si>
  <si>
    <r>
      <rPr>
        <sz val="11"/>
        <color rgb="FF000000"/>
        <rFont val="DejaVu Sans"/>
        <family val="2"/>
      </rPr>
      <t>　　　　　　　　　　　　走幅・砲丸･ヤリ・円盤・ハンマー ⇒　</t>
    </r>
    <r>
      <rPr>
        <sz val="11"/>
        <color rgb="FF000000"/>
        <rFont val="ＭＳ Ｐ明朝"/>
        <family val="2"/>
      </rPr>
      <t>4m85</t>
    </r>
    <r>
      <rPr>
        <sz val="11"/>
        <color rgb="FF000000"/>
        <rFont val="DejaVu Sans"/>
        <family val="2"/>
      </rPr>
      <t>、</t>
    </r>
    <r>
      <rPr>
        <sz val="11"/>
        <color rgb="FF000000"/>
        <rFont val="ＭＳ Ｐ明朝"/>
        <family val="2"/>
      </rPr>
      <t>10m85</t>
    </r>
    <r>
      <rPr>
        <sz val="11"/>
        <color rgb="FF000000"/>
        <rFont val="DejaVu Sans"/>
        <family val="2"/>
      </rPr>
      <t>、</t>
    </r>
    <r>
      <rPr>
        <sz val="11"/>
        <color rgb="FF000000"/>
        <rFont val="ＭＳ Ｐ明朝"/>
        <family val="2"/>
      </rPr>
      <t>25m36</t>
    </r>
    <r>
      <rPr>
        <sz val="11"/>
        <color rgb="FF000000"/>
        <rFont val="DejaVu Sans"/>
        <family val="2"/>
      </rPr>
      <t>、</t>
    </r>
    <r>
      <rPr>
        <sz val="11"/>
        <color rgb="FF000000"/>
        <rFont val="ＭＳ Ｐ明朝"/>
        <family val="2"/>
      </rPr>
      <t>45</t>
    </r>
    <r>
      <rPr>
        <sz val="11"/>
        <color rgb="FF000000"/>
        <rFont val="DejaVu Sans"/>
        <family val="2"/>
      </rPr>
      <t>ｍ</t>
    </r>
    <r>
      <rPr>
        <sz val="11"/>
        <color rgb="FF000000"/>
        <rFont val="ＭＳ Ｐ明朝"/>
        <family val="2"/>
      </rPr>
      <t>78</t>
    </r>
    <r>
      <rPr>
        <sz val="11"/>
        <color rgb="FF000000"/>
        <rFont val="DejaVu Sans"/>
        <family val="2"/>
      </rPr>
      <t>　の様に</t>
    </r>
  </si>
  <si>
    <t>④</t>
  </si>
  <si>
    <r>
      <rPr>
        <sz val="11"/>
        <color rgb="FF000000"/>
        <rFont val="DejaVu Sans"/>
        <family val="2"/>
      </rPr>
      <t>公認競技会記録がない場合、練習</t>
    </r>
    <r>
      <rPr>
        <sz val="11"/>
        <color rgb="FF000000"/>
        <rFont val="ＭＳ Ｐ明朝"/>
        <family val="2"/>
      </rPr>
      <t>(</t>
    </r>
    <r>
      <rPr>
        <sz val="11"/>
        <color rgb="FF000000"/>
        <rFont val="DejaVu Sans"/>
        <family val="2"/>
      </rPr>
      <t>校内</t>
    </r>
    <r>
      <rPr>
        <sz val="11"/>
        <color rgb="FF000000"/>
        <rFont val="ＭＳ Ｐ明朝"/>
        <family val="2"/>
      </rPr>
      <t>)</t>
    </r>
    <r>
      <rPr>
        <sz val="11"/>
        <color rgb="FF000000"/>
        <rFont val="DejaVu Sans"/>
        <family val="2"/>
      </rPr>
      <t>記録会などでも可。</t>
    </r>
  </si>
  <si>
    <t>　種目の選択入力は、
　競技者データの、姓名・性別・学年の全て入力後、可能です。</t>
  </si>
  <si>
    <t>ベスト記録</t>
  </si>
  <si>
    <t>競技会名</t>
  </si>
  <si>
    <t>ﾘﾚｰ
ﾁｰﾑ</t>
  </si>
  <si>
    <t>OP</t>
  </si>
  <si>
    <r>
      <rPr>
        <sz val="11"/>
        <color rgb="FF000000"/>
        <rFont val="DejaVu Sans"/>
        <family val="2"/>
      </rPr>
      <t>４✕１００ｍ</t>
    </r>
    <r>
      <rPr>
        <sz val="11"/>
        <color rgb="FF000000"/>
        <rFont val="ＭＳ Ｐゴシック"/>
        <family val="3"/>
      </rPr>
      <t xml:space="preserve">R
</t>
    </r>
    <r>
      <rPr>
        <sz val="11"/>
        <color rgb="FF000000"/>
        <rFont val="DejaVu Sans"/>
        <family val="2"/>
      </rPr>
      <t>種　目</t>
    </r>
  </si>
  <si>
    <t>種目４</t>
  </si>
  <si>
    <t>種目５</t>
  </si>
  <si>
    <t>種目選択</t>
  </si>
  <si>
    <t>競技会</t>
  </si>
  <si>
    <t>記録</t>
  </si>
  <si>
    <r>
      <rPr>
        <sz val="11"/>
        <rFont val="DejaVu Sans"/>
        <family val="2"/>
      </rPr>
      <t>中学男子</t>
    </r>
    <r>
      <rPr>
        <sz val="11"/>
        <rFont val="ＭＳ Ｐゴシック"/>
        <family val="3"/>
      </rPr>
      <t>800m</t>
    </r>
  </si>
  <si>
    <t>2.15.46</t>
  </si>
  <si>
    <t>1m61</t>
  </si>
  <si>
    <t>A</t>
  </si>
  <si>
    <t>○</t>
  </si>
  <si>
    <t>47.56</t>
  </si>
  <si>
    <t>県新人</t>
  </si>
  <si>
    <t>C</t>
  </si>
  <si>
    <r>
      <rPr>
        <sz val="11"/>
        <rFont val="DejaVu Sans"/>
        <family val="2"/>
      </rPr>
      <t>一般男子</t>
    </r>
    <r>
      <rPr>
        <sz val="11"/>
        <rFont val="ＭＳ Ｐゴシック"/>
        <family val="3"/>
      </rPr>
      <t>4X400mR</t>
    </r>
  </si>
  <si>
    <t>3.34.56</t>
  </si>
  <si>
    <r>
      <rPr>
        <sz val="11"/>
        <rFont val="DejaVu Sans"/>
        <family val="2"/>
      </rPr>
      <t>一般女子</t>
    </r>
    <r>
      <rPr>
        <sz val="11"/>
        <rFont val="ＭＳ ゴシック"/>
        <family val="3"/>
      </rPr>
      <t>3000m</t>
    </r>
  </si>
  <si>
    <t>10:03.00</t>
  </si>
  <si>
    <t>高校対抗陸上</t>
  </si>
  <si>
    <t>種目選択　１日目</t>
  </si>
  <si>
    <t>種目選択　２日目</t>
  </si>
  <si>
    <t>リレー選択</t>
  </si>
  <si>
    <t>Data
No</t>
  </si>
  <si>
    <t>中学女子走幅跳</t>
  </si>
  <si>
    <t>4m55</t>
  </si>
  <si>
    <t>13.89</t>
  </si>
  <si>
    <t>B</t>
  </si>
  <si>
    <t>51.23</t>
  </si>
  <si>
    <t>地区予選</t>
  </si>
  <si>
    <t>D</t>
  </si>
  <si>
    <r>
      <rPr>
        <sz val="11"/>
        <rFont val="DejaVu Sans"/>
        <family val="2"/>
      </rPr>
      <t>一般女子</t>
    </r>
    <r>
      <rPr>
        <sz val="11"/>
        <rFont val="ＭＳ Ｐゴシック"/>
        <family val="3"/>
      </rPr>
      <t>4X400mR</t>
    </r>
  </si>
  <si>
    <t>4.12.34</t>
  </si>
  <si>
    <t>男子円盤投</t>
  </si>
  <si>
    <t>38m98</t>
  </si>
  <si>
    <t xml:space="preserve">                                                                                                                                                </t>
  </si>
  <si>
    <t xml:space="preserve"> 大　会　申　込　一　覧　表 </t>
  </si>
  <si>
    <t>競 技 会 名</t>
  </si>
  <si>
    <t>ﾌﾘｶﾅ（半角）</t>
  </si>
  <si>
    <t>団体 登録
都道府県名</t>
  </si>
  <si>
    <t>団 体 ･ チーム登録名</t>
  </si>
  <si>
    <t>団体略称名</t>
  </si>
  <si>
    <t>団　体　所　在　地</t>
  </si>
  <si>
    <t>〒</t>
  </si>
  <si>
    <t>Tel</t>
  </si>
  <si>
    <t>Fax</t>
  </si>
  <si>
    <t>申込責任者名</t>
  </si>
  <si>
    <t>㊞</t>
  </si>
  <si>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</si>
  <si>
    <t>所　属　長　名</t>
  </si>
  <si>
    <t>申込責任者
連絡先電話</t>
  </si>
  <si>
    <t>競　
技 
役　
員</t>
  </si>
  <si>
    <t>氏 名</t>
  </si>
  <si>
    <t>部署</t>
  </si>
  <si>
    <t>競技場入場者数申請</t>
  </si>
  <si>
    <t>参加団体総数</t>
  </si>
  <si>
    <t>　名</t>
  </si>
  <si>
    <t>競技者総数</t>
  </si>
  <si>
    <t>競技役員出席人数</t>
  </si>
  <si>
    <t>希望部署でない場合もあります</t>
  </si>
  <si>
    <t>顧問・指導者・他</t>
  </si>
  <si>
    <t>ﾅﾝﾊﾞｰ</t>
  </si>
  <si>
    <t>競 技 者 氏 名</t>
  </si>
  <si>
    <t>性 別</t>
  </si>
  <si>
    <t>種 別</t>
  </si>
  <si>
    <t>学 年</t>
  </si>
  <si>
    <t>リレー種 目</t>
  </si>
  <si>
    <t>種 目 ４</t>
  </si>
  <si>
    <t>種 目 ５</t>
  </si>
  <si>
    <t>申込ﾌｧｲﾙ
ナンバー</t>
  </si>
  <si>
    <t>団体内番号</t>
  </si>
  <si>
    <r>
      <rPr>
        <b/>
        <sz val="11"/>
        <rFont val="DejaVu Sans"/>
        <family val="2"/>
      </rPr>
      <t>競技者</t>
    </r>
    <r>
      <rPr>
        <b/>
        <sz val="11"/>
        <rFont val="ＭＳ Ｐ明朝"/>
        <family val="1"/>
      </rPr>
      <t>NO</t>
    </r>
  </si>
  <si>
    <r>
      <rPr>
        <sz val="11"/>
        <color rgb="FF000000"/>
        <rFont val="DejaVu Sans"/>
        <family val="2"/>
      </rPr>
      <t>所属コード</t>
    </r>
    <r>
      <rPr>
        <sz val="11"/>
        <color rgb="FF000000"/>
        <rFont val="ＭＳ Ｐ明朝"/>
        <family val="2"/>
      </rPr>
      <t>1</t>
    </r>
  </si>
  <si>
    <r>
      <rPr>
        <sz val="11"/>
        <color rgb="FF000000"/>
        <rFont val="DejaVu Sans"/>
        <family val="2"/>
      </rPr>
      <t>所属コード</t>
    </r>
    <r>
      <rPr>
        <sz val="11"/>
        <color rgb="FF000000"/>
        <rFont val="ＭＳ Ｐ明朝"/>
        <family val="2"/>
      </rPr>
      <t>2</t>
    </r>
  </si>
  <si>
    <t>ナンバー</t>
  </si>
  <si>
    <r>
      <rPr>
        <sz val="11"/>
        <color rgb="FF000000"/>
        <rFont val="DejaVu Sans"/>
        <family val="2"/>
      </rPr>
      <t>ナンバー</t>
    </r>
    <r>
      <rPr>
        <sz val="11"/>
        <color rgb="FF000000"/>
        <rFont val="ＭＳ Ｐ明朝"/>
        <family val="2"/>
      </rPr>
      <t>2</t>
    </r>
  </si>
  <si>
    <t>競技者名</t>
  </si>
  <si>
    <t>競技者名カナ</t>
  </si>
  <si>
    <t>競技者名
略称</t>
  </si>
  <si>
    <t>競技者名英字</t>
  </si>
  <si>
    <t>国籍</t>
  </si>
  <si>
    <t>性別</t>
  </si>
  <si>
    <t>学年</t>
  </si>
  <si>
    <t>生年</t>
  </si>
  <si>
    <t>月日</t>
  </si>
  <si>
    <t>個人所属地名</t>
  </si>
  <si>
    <t>陸連登録
個人コード</t>
  </si>
  <si>
    <r>
      <rPr>
        <sz val="11"/>
        <color rgb="FF000000"/>
        <rFont val="DejaVu Sans"/>
        <family val="2"/>
      </rPr>
      <t>参加競技</t>
    </r>
    <r>
      <rPr>
        <sz val="11"/>
        <color rgb="FF000000"/>
        <rFont val="ＭＳ Ｐ明朝"/>
        <family val="2"/>
      </rPr>
      <t>-</t>
    </r>
    <r>
      <rPr>
        <sz val="11"/>
        <color rgb="FF000000"/>
        <rFont val="DejaVu Sans"/>
        <family val="2"/>
      </rPr>
      <t>競技コード</t>
    </r>
    <r>
      <rPr>
        <sz val="11"/>
        <color rgb="FF000000"/>
        <rFont val="ＭＳ Ｐ明朝"/>
        <family val="2"/>
      </rPr>
      <t>1</t>
    </r>
  </si>
  <si>
    <r>
      <rPr>
        <sz val="11"/>
        <color rgb="FF000000"/>
        <rFont val="DejaVu Sans"/>
        <family val="2"/>
      </rPr>
      <t>参加競技</t>
    </r>
    <r>
      <rPr>
        <sz val="11"/>
        <color rgb="FF000000"/>
        <rFont val="ＭＳ Ｐ明朝"/>
        <family val="2"/>
      </rPr>
      <t>-</t>
    </r>
    <r>
      <rPr>
        <sz val="11"/>
        <color rgb="FF000000"/>
        <rFont val="DejaVu Sans"/>
        <family val="2"/>
      </rPr>
      <t>自己記録</t>
    </r>
    <r>
      <rPr>
        <sz val="11"/>
        <color rgb="FF000000"/>
        <rFont val="ＭＳ Ｐ明朝"/>
        <family val="2"/>
      </rPr>
      <t>1</t>
    </r>
  </si>
  <si>
    <r>
      <rPr>
        <sz val="11"/>
        <color rgb="FF000000"/>
        <rFont val="DejaVu Sans"/>
        <family val="2"/>
      </rPr>
      <t>参加競技</t>
    </r>
    <r>
      <rPr>
        <sz val="11"/>
        <color rgb="FF000000"/>
        <rFont val="ＭＳ Ｐ明朝"/>
        <family val="2"/>
      </rPr>
      <t>-</t>
    </r>
    <r>
      <rPr>
        <sz val="11"/>
        <color rgb="FF000000"/>
        <rFont val="DejaVu Sans"/>
        <family val="2"/>
      </rPr>
      <t>オープン参加</t>
    </r>
    <r>
      <rPr>
        <sz val="11"/>
        <color rgb="FF000000"/>
        <rFont val="ＭＳ Ｐ明朝"/>
        <family val="2"/>
      </rPr>
      <t>FLG1</t>
    </r>
  </si>
  <si>
    <r>
      <rPr>
        <sz val="11"/>
        <color rgb="FF000000"/>
        <rFont val="DejaVu Sans"/>
        <family val="2"/>
      </rPr>
      <t>参加競技</t>
    </r>
    <r>
      <rPr>
        <sz val="11"/>
        <color rgb="FF000000"/>
        <rFont val="ＭＳ Ｐ明朝"/>
        <family val="2"/>
      </rPr>
      <t>-</t>
    </r>
    <r>
      <rPr>
        <sz val="11"/>
        <color rgb="FF000000"/>
        <rFont val="DejaVu Sans"/>
        <family val="2"/>
      </rPr>
      <t>記録</t>
    </r>
    <r>
      <rPr>
        <sz val="11"/>
        <color rgb="FF000000"/>
        <rFont val="ＭＳ Ｐ明朝"/>
        <family val="2"/>
      </rPr>
      <t>FLG1</t>
    </r>
  </si>
  <si>
    <r>
      <rPr>
        <sz val="11"/>
        <color rgb="FF000000"/>
        <rFont val="DejaVu Sans"/>
        <family val="2"/>
      </rPr>
      <t>参加競技</t>
    </r>
    <r>
      <rPr>
        <sz val="11"/>
        <color rgb="FF000000"/>
        <rFont val="ＭＳ Ｐ明朝"/>
        <family val="2"/>
      </rPr>
      <t>-</t>
    </r>
    <r>
      <rPr>
        <sz val="11"/>
        <color rgb="FF000000"/>
        <rFont val="DejaVu Sans"/>
        <family val="2"/>
      </rPr>
      <t>競技コード</t>
    </r>
    <r>
      <rPr>
        <sz val="11"/>
        <color rgb="FF000000"/>
        <rFont val="ＭＳ Ｐ明朝"/>
        <family val="2"/>
      </rPr>
      <t>2</t>
    </r>
  </si>
  <si>
    <r>
      <rPr>
        <sz val="11"/>
        <color rgb="FF000000"/>
        <rFont val="DejaVu Sans"/>
        <family val="2"/>
      </rPr>
      <t>参加競技</t>
    </r>
    <r>
      <rPr>
        <sz val="11"/>
        <color rgb="FF000000"/>
        <rFont val="ＭＳ Ｐ明朝"/>
        <family val="2"/>
      </rPr>
      <t>-</t>
    </r>
    <r>
      <rPr>
        <sz val="11"/>
        <color rgb="FF000000"/>
        <rFont val="DejaVu Sans"/>
        <family val="2"/>
      </rPr>
      <t>自己記録</t>
    </r>
    <r>
      <rPr>
        <sz val="11"/>
        <color rgb="FF000000"/>
        <rFont val="ＭＳ Ｐ明朝"/>
        <family val="2"/>
      </rPr>
      <t>2</t>
    </r>
  </si>
  <si>
    <r>
      <rPr>
        <sz val="11"/>
        <color rgb="FF000000"/>
        <rFont val="DejaVu Sans"/>
        <family val="2"/>
      </rPr>
      <t>参加競技</t>
    </r>
    <r>
      <rPr>
        <sz val="11"/>
        <color rgb="FF000000"/>
        <rFont val="ＭＳ Ｐ明朝"/>
        <family val="2"/>
      </rPr>
      <t>-</t>
    </r>
    <r>
      <rPr>
        <sz val="11"/>
        <color rgb="FF000000"/>
        <rFont val="DejaVu Sans"/>
        <family val="2"/>
      </rPr>
      <t>オープン参加</t>
    </r>
    <r>
      <rPr>
        <sz val="11"/>
        <color rgb="FF000000"/>
        <rFont val="ＭＳ Ｐ明朝"/>
        <family val="2"/>
      </rPr>
      <t>FLG2</t>
    </r>
  </si>
  <si>
    <r>
      <rPr>
        <sz val="11"/>
        <color rgb="FF000000"/>
        <rFont val="DejaVu Sans"/>
        <family val="2"/>
      </rPr>
      <t>参加競技</t>
    </r>
    <r>
      <rPr>
        <sz val="11"/>
        <color rgb="FF000000"/>
        <rFont val="ＭＳ Ｐ明朝"/>
        <family val="2"/>
      </rPr>
      <t>-</t>
    </r>
    <r>
      <rPr>
        <sz val="11"/>
        <color rgb="FF000000"/>
        <rFont val="DejaVu Sans"/>
        <family val="2"/>
      </rPr>
      <t>記録</t>
    </r>
    <r>
      <rPr>
        <sz val="11"/>
        <color rgb="FF000000"/>
        <rFont val="ＭＳ Ｐ明朝"/>
        <family val="2"/>
      </rPr>
      <t>FLG2</t>
    </r>
  </si>
  <si>
    <r>
      <rPr>
        <sz val="11"/>
        <color rgb="FF000000"/>
        <rFont val="DejaVu Sans"/>
        <family val="2"/>
      </rPr>
      <t>参加競技</t>
    </r>
    <r>
      <rPr>
        <sz val="11"/>
        <color rgb="FF000000"/>
        <rFont val="ＭＳ Ｐ明朝"/>
        <family val="2"/>
      </rPr>
      <t>-</t>
    </r>
    <r>
      <rPr>
        <sz val="11"/>
        <color rgb="FF000000"/>
        <rFont val="DejaVu Sans"/>
        <family val="2"/>
      </rPr>
      <t>競技コード</t>
    </r>
    <r>
      <rPr>
        <sz val="11"/>
        <color rgb="FF000000"/>
        <rFont val="ＭＳ Ｐ明朝"/>
        <family val="2"/>
      </rPr>
      <t>3</t>
    </r>
  </si>
  <si>
    <r>
      <rPr>
        <sz val="11"/>
        <color rgb="FF000000"/>
        <rFont val="DejaVu Sans"/>
        <family val="2"/>
      </rPr>
      <t>参加競技</t>
    </r>
    <r>
      <rPr>
        <sz val="11"/>
        <color rgb="FF000000"/>
        <rFont val="ＭＳ Ｐ明朝"/>
        <family val="2"/>
      </rPr>
      <t>-</t>
    </r>
    <r>
      <rPr>
        <sz val="11"/>
        <color rgb="FF000000"/>
        <rFont val="DejaVu Sans"/>
        <family val="2"/>
      </rPr>
      <t>自己記録</t>
    </r>
    <r>
      <rPr>
        <sz val="11"/>
        <color rgb="FF000000"/>
        <rFont val="ＭＳ Ｐ明朝"/>
        <family val="2"/>
      </rPr>
      <t>3</t>
    </r>
  </si>
  <si>
    <r>
      <rPr>
        <sz val="11"/>
        <color rgb="FF000000"/>
        <rFont val="DejaVu Sans"/>
        <family val="2"/>
      </rPr>
      <t>参加競技</t>
    </r>
    <r>
      <rPr>
        <sz val="11"/>
        <color rgb="FF000000"/>
        <rFont val="ＭＳ Ｐ明朝"/>
        <family val="2"/>
      </rPr>
      <t>-</t>
    </r>
    <r>
      <rPr>
        <sz val="11"/>
        <color rgb="FF000000"/>
        <rFont val="DejaVu Sans"/>
        <family val="2"/>
      </rPr>
      <t>オープン参加</t>
    </r>
    <r>
      <rPr>
        <sz val="11"/>
        <color rgb="FF000000"/>
        <rFont val="ＭＳ Ｐ明朝"/>
        <family val="2"/>
      </rPr>
      <t>FLG3</t>
    </r>
  </si>
  <si>
    <r>
      <rPr>
        <sz val="11"/>
        <color rgb="FF000000"/>
        <rFont val="DejaVu Sans"/>
        <family val="2"/>
      </rPr>
      <t>参加競技</t>
    </r>
    <r>
      <rPr>
        <sz val="11"/>
        <color rgb="FF000000"/>
        <rFont val="ＭＳ Ｐ明朝"/>
        <family val="2"/>
      </rPr>
      <t>-</t>
    </r>
    <r>
      <rPr>
        <sz val="11"/>
        <color rgb="FF000000"/>
        <rFont val="DejaVu Sans"/>
        <family val="2"/>
      </rPr>
      <t>記録</t>
    </r>
    <r>
      <rPr>
        <sz val="11"/>
        <color rgb="FF000000"/>
        <rFont val="ＭＳ Ｐ明朝"/>
        <family val="2"/>
      </rPr>
      <t>FLG3</t>
    </r>
  </si>
  <si>
    <r>
      <rPr>
        <sz val="11"/>
        <color rgb="FF000000"/>
        <rFont val="DejaVu Sans"/>
        <family val="2"/>
      </rPr>
      <t>参加競技</t>
    </r>
    <r>
      <rPr>
        <sz val="11"/>
        <color rgb="FF000000"/>
        <rFont val="ＭＳ Ｐ明朝"/>
        <family val="2"/>
      </rPr>
      <t>-</t>
    </r>
    <r>
      <rPr>
        <sz val="11"/>
        <color rgb="FF000000"/>
        <rFont val="DejaVu Sans"/>
        <family val="2"/>
      </rPr>
      <t>競技コード</t>
    </r>
    <r>
      <rPr>
        <sz val="11"/>
        <color rgb="FF000000"/>
        <rFont val="ＭＳ Ｐ明朝"/>
        <family val="2"/>
      </rPr>
      <t>4</t>
    </r>
  </si>
  <si>
    <r>
      <rPr>
        <sz val="11"/>
        <color rgb="FF000000"/>
        <rFont val="DejaVu Sans"/>
        <family val="2"/>
      </rPr>
      <t>参加競技</t>
    </r>
    <r>
      <rPr>
        <sz val="11"/>
        <color rgb="FF000000"/>
        <rFont val="ＭＳ Ｐ明朝"/>
        <family val="2"/>
      </rPr>
      <t>-</t>
    </r>
    <r>
      <rPr>
        <sz val="11"/>
        <color rgb="FF000000"/>
        <rFont val="DejaVu Sans"/>
        <family val="2"/>
      </rPr>
      <t>自己記録</t>
    </r>
    <r>
      <rPr>
        <sz val="11"/>
        <color rgb="FF000000"/>
        <rFont val="ＭＳ Ｐ明朝"/>
        <family val="2"/>
      </rPr>
      <t>4</t>
    </r>
  </si>
  <si>
    <r>
      <rPr>
        <sz val="11"/>
        <color rgb="FF000000"/>
        <rFont val="DejaVu Sans"/>
        <family val="2"/>
      </rPr>
      <t>参加競技</t>
    </r>
    <r>
      <rPr>
        <sz val="11"/>
        <color rgb="FF000000"/>
        <rFont val="ＭＳ Ｐ明朝"/>
        <family val="2"/>
      </rPr>
      <t>-</t>
    </r>
    <r>
      <rPr>
        <sz val="11"/>
        <color rgb="FF000000"/>
        <rFont val="DejaVu Sans"/>
        <family val="2"/>
      </rPr>
      <t>オープン参加</t>
    </r>
    <r>
      <rPr>
        <sz val="11"/>
        <color rgb="FF000000"/>
        <rFont val="ＭＳ Ｐ明朝"/>
        <family val="2"/>
      </rPr>
      <t>FLG4</t>
    </r>
  </si>
  <si>
    <r>
      <rPr>
        <sz val="11"/>
        <color rgb="FF000000"/>
        <rFont val="DejaVu Sans"/>
        <family val="2"/>
      </rPr>
      <t>参加競技</t>
    </r>
    <r>
      <rPr>
        <sz val="11"/>
        <color rgb="FF000000"/>
        <rFont val="ＭＳ Ｐ明朝"/>
        <family val="2"/>
      </rPr>
      <t>-</t>
    </r>
    <r>
      <rPr>
        <sz val="11"/>
        <color rgb="FF000000"/>
        <rFont val="DejaVu Sans"/>
        <family val="2"/>
      </rPr>
      <t>記録</t>
    </r>
    <r>
      <rPr>
        <sz val="11"/>
        <color rgb="FF000000"/>
        <rFont val="ＭＳ Ｐ明朝"/>
        <family val="2"/>
      </rPr>
      <t>FLG4</t>
    </r>
  </si>
  <si>
    <r>
      <rPr>
        <sz val="11"/>
        <color rgb="FF000000"/>
        <rFont val="DejaVu Sans"/>
        <family val="2"/>
      </rPr>
      <t>参加競技</t>
    </r>
    <r>
      <rPr>
        <sz val="11"/>
        <color rgb="FF000000"/>
        <rFont val="ＭＳ Ｐ明朝"/>
        <family val="2"/>
      </rPr>
      <t>-</t>
    </r>
    <r>
      <rPr>
        <sz val="11"/>
        <color rgb="FF000000"/>
        <rFont val="DejaVu Sans"/>
        <family val="2"/>
      </rPr>
      <t>競技コード</t>
    </r>
    <r>
      <rPr>
        <sz val="11"/>
        <color rgb="FF000000"/>
        <rFont val="ＭＳ Ｐ明朝"/>
        <family val="2"/>
      </rPr>
      <t>5</t>
    </r>
  </si>
  <si>
    <r>
      <rPr>
        <sz val="11"/>
        <color rgb="FF000000"/>
        <rFont val="DejaVu Sans"/>
        <family val="2"/>
      </rPr>
      <t>参加競技</t>
    </r>
    <r>
      <rPr>
        <sz val="11"/>
        <color rgb="FF000000"/>
        <rFont val="ＭＳ Ｐ明朝"/>
        <family val="2"/>
      </rPr>
      <t>-</t>
    </r>
    <r>
      <rPr>
        <sz val="11"/>
        <color rgb="FF000000"/>
        <rFont val="DejaVu Sans"/>
        <family val="2"/>
      </rPr>
      <t>自己記録</t>
    </r>
    <r>
      <rPr>
        <sz val="11"/>
        <color rgb="FF000000"/>
        <rFont val="ＭＳ Ｐ明朝"/>
        <family val="2"/>
      </rPr>
      <t>5</t>
    </r>
  </si>
  <si>
    <r>
      <rPr>
        <sz val="11"/>
        <color rgb="FF000000"/>
        <rFont val="DejaVu Sans"/>
        <family val="2"/>
      </rPr>
      <t>参加競技</t>
    </r>
    <r>
      <rPr>
        <sz val="11"/>
        <color rgb="FF000000"/>
        <rFont val="ＭＳ Ｐ明朝"/>
        <family val="2"/>
      </rPr>
      <t>-</t>
    </r>
    <r>
      <rPr>
        <sz val="11"/>
        <color rgb="FF000000"/>
        <rFont val="DejaVu Sans"/>
        <family val="2"/>
      </rPr>
      <t>オープン参加</t>
    </r>
    <r>
      <rPr>
        <sz val="11"/>
        <color rgb="FF000000"/>
        <rFont val="ＭＳ Ｐ明朝"/>
        <family val="2"/>
      </rPr>
      <t>FLG5</t>
    </r>
  </si>
  <si>
    <r>
      <rPr>
        <sz val="11"/>
        <color rgb="FF000000"/>
        <rFont val="DejaVu Sans"/>
        <family val="2"/>
      </rPr>
      <t>参加競技</t>
    </r>
    <r>
      <rPr>
        <sz val="11"/>
        <color rgb="FF000000"/>
        <rFont val="ＭＳ Ｐ明朝"/>
        <family val="2"/>
      </rPr>
      <t>-</t>
    </r>
    <r>
      <rPr>
        <sz val="11"/>
        <color rgb="FF000000"/>
        <rFont val="DejaVu Sans"/>
        <family val="2"/>
      </rPr>
      <t>記録</t>
    </r>
    <r>
      <rPr>
        <sz val="11"/>
        <color rgb="FF000000"/>
        <rFont val="ＭＳ Ｐ明朝"/>
        <family val="2"/>
      </rPr>
      <t>FLG5</t>
    </r>
  </si>
  <si>
    <r>
      <rPr>
        <sz val="11"/>
        <color rgb="FF000000"/>
        <rFont val="DejaVu Sans"/>
        <family val="2"/>
      </rPr>
      <t>チーム</t>
    </r>
    <r>
      <rPr>
        <sz val="11"/>
        <color rgb="FF000000"/>
        <rFont val="ＭＳ Ｐ明朝"/>
        <family val="2"/>
      </rPr>
      <t>1</t>
    </r>
  </si>
  <si>
    <r>
      <rPr>
        <sz val="11"/>
        <color rgb="FF000000"/>
        <rFont val="DejaVu Sans"/>
        <family val="2"/>
      </rPr>
      <t>チーム</t>
    </r>
    <r>
      <rPr>
        <sz val="11"/>
        <color rgb="FF000000"/>
        <rFont val="ＭＳ Ｐ明朝"/>
        <family val="2"/>
      </rPr>
      <t>2</t>
    </r>
  </si>
  <si>
    <r>
      <rPr>
        <sz val="11"/>
        <color rgb="FF000000"/>
        <rFont val="DejaVu Sans"/>
        <family val="2"/>
      </rPr>
      <t>チーム</t>
    </r>
    <r>
      <rPr>
        <sz val="11"/>
        <color rgb="FF000000"/>
        <rFont val="ＭＳ Ｐ明朝"/>
        <family val="2"/>
      </rPr>
      <t>No</t>
    </r>
  </si>
  <si>
    <t>所属コード</t>
  </si>
  <si>
    <t>チーム名</t>
  </si>
  <si>
    <t>チームカナ</t>
  </si>
  <si>
    <t>チーム略称</t>
  </si>
  <si>
    <t>チーム正式名称</t>
  </si>
  <si>
    <t>チーム名英字</t>
  </si>
  <si>
    <t>ID</t>
  </si>
  <si>
    <r>
      <rPr>
        <b/>
        <sz val="11"/>
        <color rgb="FFFF0000"/>
        <rFont val="DejaVu Sans"/>
        <family val="2"/>
      </rPr>
      <t>競技者</t>
    </r>
    <r>
      <rPr>
        <b/>
        <sz val="11"/>
        <color rgb="FFFF0000"/>
        <rFont val="ＭＳ Ｐ明朝"/>
        <family val="1"/>
      </rPr>
      <t xml:space="preserve">No
</t>
    </r>
    <r>
      <rPr>
        <b/>
        <sz val="11"/>
        <color rgb="FFFF0000"/>
        <rFont val="DejaVu Sans"/>
        <family val="2"/>
      </rPr>
      <t>ｺﾋﾟｰ後注意</t>
    </r>
  </si>
  <si>
    <t>競技コード</t>
  </si>
  <si>
    <t>自己記録</t>
  </si>
  <si>
    <t>チーム</t>
  </si>
  <si>
    <r>
      <rPr>
        <sz val="11"/>
        <color rgb="FF000000"/>
        <rFont val="DejaVu Sans"/>
        <family val="2"/>
      </rPr>
      <t>競技者</t>
    </r>
    <r>
      <rPr>
        <sz val="11"/>
        <color rgb="FF000000"/>
        <rFont val="ＭＳ Ｐ明朝"/>
        <family val="2"/>
      </rPr>
      <t xml:space="preserve">No
</t>
    </r>
    <r>
      <rPr>
        <sz val="11"/>
        <color rgb="FF000000"/>
        <rFont val="DejaVu Sans"/>
        <family val="2"/>
      </rPr>
      <t>ｺﾋﾟｰ後注意</t>
    </r>
  </si>
  <si>
    <t>種目確認
１</t>
  </si>
  <si>
    <r>
      <rPr>
        <sz val="11"/>
        <color rgb="FF000000"/>
        <rFont val="DejaVu Sans"/>
        <family val="2"/>
      </rPr>
      <t xml:space="preserve">種目確認
</t>
    </r>
    <r>
      <rPr>
        <sz val="11"/>
        <color rgb="FF000000"/>
        <rFont val="ＭＳ Ｐ明朝"/>
        <family val="2"/>
      </rPr>
      <t>2</t>
    </r>
  </si>
  <si>
    <t>種目確認
３</t>
  </si>
  <si>
    <t>種目確認
４</t>
  </si>
  <si>
    <t>団体番号</t>
  </si>
  <si>
    <r>
      <rPr>
        <sz val="11"/>
        <color rgb="FF000000"/>
        <rFont val="ＭＳ Ｐ明朝"/>
        <family val="2"/>
      </rPr>
      <t>WB1</t>
    </r>
    <r>
      <rPr>
        <sz val="11"/>
        <color rgb="FF000000"/>
        <rFont val="DejaVu Sans"/>
        <family val="2"/>
      </rPr>
      <t>日目</t>
    </r>
  </si>
  <si>
    <r>
      <rPr>
        <sz val="11"/>
        <color rgb="FF000000"/>
        <rFont val="ＭＳ Ｐ明朝"/>
        <family val="2"/>
      </rPr>
      <t>WB2</t>
    </r>
    <r>
      <rPr>
        <sz val="11"/>
        <color rgb="FF000000"/>
        <rFont val="DejaVu Sans"/>
        <family val="2"/>
      </rPr>
      <t>日目</t>
    </r>
  </si>
  <si>
    <t>所属地
コード</t>
  </si>
  <si>
    <t>所属名</t>
  </si>
  <si>
    <t>所属名
カナ</t>
  </si>
  <si>
    <t>所属名
略称</t>
  </si>
  <si>
    <t>団体住所
郵便番号</t>
  </si>
  <si>
    <t>団体住所</t>
  </si>
  <si>
    <t>所属名
正式</t>
  </si>
  <si>
    <t>申込責任者</t>
  </si>
  <si>
    <t>責任者
電話番号</t>
  </si>
  <si>
    <t>競技役員１
　氏名</t>
  </si>
  <si>
    <t>競技役員１
　部署</t>
  </si>
  <si>
    <t>競技役員２
　氏名</t>
  </si>
  <si>
    <t>競技役員２
　部署</t>
  </si>
  <si>
    <r>
      <rPr>
        <sz val="11"/>
        <color rgb="FF000000"/>
        <rFont val="DejaVu Sans"/>
        <family val="2"/>
      </rPr>
      <t>競技役員</t>
    </r>
    <r>
      <rPr>
        <sz val="11"/>
        <color rgb="FF000000"/>
        <rFont val="ＭＳ Ｐ明朝"/>
        <family val="2"/>
      </rPr>
      <t xml:space="preserve">3
</t>
    </r>
    <r>
      <rPr>
        <sz val="11"/>
        <color rgb="FF000000"/>
        <rFont val="DejaVu Sans"/>
        <family val="2"/>
      </rPr>
      <t>　氏名</t>
    </r>
  </si>
  <si>
    <r>
      <rPr>
        <sz val="11"/>
        <color rgb="FF000000"/>
        <rFont val="DejaVu Sans"/>
        <family val="2"/>
      </rPr>
      <t>競技役員</t>
    </r>
    <r>
      <rPr>
        <sz val="11"/>
        <color rgb="FF000000"/>
        <rFont val="ＭＳ Ｐ明朝"/>
        <family val="2"/>
      </rPr>
      <t xml:space="preserve">3
</t>
    </r>
    <r>
      <rPr>
        <sz val="11"/>
        <color rgb="FF000000"/>
        <rFont val="DejaVu Sans"/>
        <family val="2"/>
      </rPr>
      <t>　部署</t>
    </r>
  </si>
  <si>
    <t>競技名（男子）</t>
  </si>
  <si>
    <t>競技名</t>
  </si>
  <si>
    <t>種目区分</t>
  </si>
  <si>
    <t>競技名（女子）</t>
  </si>
  <si>
    <t>所属地</t>
  </si>
  <si>
    <t>コード</t>
  </si>
  <si>
    <t>種別</t>
  </si>
  <si>
    <t>競技
コード</t>
  </si>
  <si>
    <r>
      <rPr>
        <sz val="9"/>
        <color rgb="FF000000"/>
        <rFont val="DejaVu Sans"/>
        <family val="2"/>
      </rPr>
      <t>競技名</t>
    </r>
    <r>
      <rPr>
        <sz val="9"/>
        <color rgb="FF000000"/>
        <rFont val="ＭＳ Ｐゴシック"/>
        <family val="3"/>
      </rPr>
      <t>(</t>
    </r>
    <r>
      <rPr>
        <sz val="9"/>
        <color rgb="FF000000"/>
        <rFont val="DejaVu Sans"/>
        <family val="2"/>
      </rPr>
      <t>正式競技名</t>
    </r>
    <r>
      <rPr>
        <sz val="9"/>
        <color rgb="FF000000"/>
        <rFont val="ＭＳ Ｐゴシック"/>
        <family val="3"/>
      </rPr>
      <t>)</t>
    </r>
  </si>
  <si>
    <t>男子リレー
競技コード</t>
  </si>
  <si>
    <t>男子リレー競技名</t>
  </si>
  <si>
    <t>女子リレー
競技コード</t>
  </si>
  <si>
    <t>女子リレー競技名</t>
  </si>
  <si>
    <t>団体名</t>
  </si>
  <si>
    <t>北海道</t>
  </si>
  <si>
    <t>一般</t>
  </si>
  <si>
    <r>
      <rPr>
        <sz val="9"/>
        <color rgb="FF000000"/>
        <rFont val="DejaVu Sans"/>
        <family val="2"/>
      </rPr>
      <t>低学年男子</t>
    </r>
    <r>
      <rPr>
        <sz val="9"/>
        <color rgb="FF000000"/>
        <rFont val="ＭＳ Ｐゴシック"/>
        <family val="3"/>
      </rPr>
      <t>4X100mR</t>
    </r>
  </si>
  <si>
    <r>
      <rPr>
        <sz val="9"/>
        <color rgb="FF000000"/>
        <rFont val="DejaVu Sans"/>
        <family val="2"/>
      </rPr>
      <t>低学年女子</t>
    </r>
    <r>
      <rPr>
        <sz val="9"/>
        <color rgb="FF000000"/>
        <rFont val="ＭＳ Ｐゴシック"/>
        <family val="3"/>
      </rPr>
      <t>4X100mR</t>
    </r>
  </si>
  <si>
    <t>青　森</t>
  </si>
  <si>
    <t>大学</t>
  </si>
  <si>
    <r>
      <rPr>
        <sz val="9"/>
        <color rgb="FF000000"/>
        <rFont val="DejaVu Sans"/>
        <family val="2"/>
      </rPr>
      <t>中学共通男子</t>
    </r>
    <r>
      <rPr>
        <sz val="9"/>
        <color rgb="FF000000"/>
        <rFont val="ＭＳ Ｐゴシック"/>
        <family val="3"/>
      </rPr>
      <t>4X100mR</t>
    </r>
  </si>
  <si>
    <r>
      <rPr>
        <sz val="9"/>
        <color rgb="FF000000"/>
        <rFont val="DejaVu Sans"/>
        <family val="2"/>
      </rPr>
      <t>中学共通女子</t>
    </r>
    <r>
      <rPr>
        <sz val="9"/>
        <color rgb="FF000000"/>
        <rFont val="ＭＳ Ｐゴシック"/>
        <family val="3"/>
      </rPr>
      <t>4X100mR</t>
    </r>
  </si>
  <si>
    <t>岩　手</t>
  </si>
  <si>
    <t>高校</t>
  </si>
  <si>
    <t>松戸二中</t>
  </si>
  <si>
    <t>宮　城</t>
  </si>
  <si>
    <t>松戸三中</t>
  </si>
  <si>
    <t>秋　田</t>
  </si>
  <si>
    <t>小学</t>
  </si>
  <si>
    <t>E</t>
  </si>
  <si>
    <t>松戸四中</t>
  </si>
  <si>
    <t>山　形</t>
  </si>
  <si>
    <t>松戸五中</t>
  </si>
  <si>
    <t>F</t>
  </si>
  <si>
    <t>福　島</t>
  </si>
  <si>
    <t>松戸六中</t>
  </si>
  <si>
    <t>G</t>
  </si>
  <si>
    <t>茨　城</t>
  </si>
  <si>
    <t>小金中</t>
  </si>
  <si>
    <t>栃　木</t>
  </si>
  <si>
    <t>常盤平中</t>
  </si>
  <si>
    <t>群　馬</t>
  </si>
  <si>
    <t>栗ヶ沢中</t>
  </si>
  <si>
    <t>埼　玉</t>
  </si>
  <si>
    <t>六実中</t>
  </si>
  <si>
    <t>小金南中</t>
  </si>
  <si>
    <t>東　京</t>
  </si>
  <si>
    <t>古ヶ崎中</t>
  </si>
  <si>
    <t>神奈川</t>
  </si>
  <si>
    <t>牧野原中</t>
  </si>
  <si>
    <t>山　梨</t>
  </si>
  <si>
    <t>根木内中</t>
  </si>
  <si>
    <t>新　潟</t>
  </si>
  <si>
    <t>河原塚中</t>
  </si>
  <si>
    <t>長　野</t>
  </si>
  <si>
    <t>新松戸南中</t>
  </si>
  <si>
    <t>富　山</t>
  </si>
  <si>
    <t>金ヶ作中</t>
  </si>
  <si>
    <t>石　川</t>
  </si>
  <si>
    <t>和名ヶ谷中</t>
  </si>
  <si>
    <t>福　井</t>
  </si>
  <si>
    <t>旭町中</t>
  </si>
  <si>
    <t>静　岡</t>
  </si>
  <si>
    <t>小金北中</t>
  </si>
  <si>
    <t>愛　知</t>
  </si>
  <si>
    <t>三　重</t>
  </si>
  <si>
    <t>専修大松戸中</t>
  </si>
  <si>
    <t>岐　阜</t>
  </si>
  <si>
    <t>柏中</t>
  </si>
  <si>
    <t>滋　賀</t>
  </si>
  <si>
    <t>柏二中</t>
  </si>
  <si>
    <t>京　都</t>
  </si>
  <si>
    <t>土中</t>
  </si>
  <si>
    <t>大　阪</t>
  </si>
  <si>
    <t>富勢中</t>
  </si>
  <si>
    <t>兵　庫</t>
  </si>
  <si>
    <t>田中中</t>
  </si>
  <si>
    <t>奈　良</t>
  </si>
  <si>
    <t>光ヶ丘中</t>
  </si>
  <si>
    <t>和歌山</t>
  </si>
  <si>
    <t>柏三中</t>
  </si>
  <si>
    <t>鳥　取</t>
  </si>
  <si>
    <t>柏四中</t>
  </si>
  <si>
    <t>島　根</t>
  </si>
  <si>
    <t>岡　山</t>
  </si>
  <si>
    <t>柏五中</t>
  </si>
  <si>
    <t>広　島</t>
  </si>
  <si>
    <t>酒井根中</t>
  </si>
  <si>
    <t>山　口</t>
  </si>
  <si>
    <t>西原中</t>
  </si>
  <si>
    <t>香　川</t>
  </si>
  <si>
    <t>逆井中</t>
  </si>
  <si>
    <t>徳　島</t>
  </si>
  <si>
    <t>松葉中</t>
  </si>
  <si>
    <r>
      <rPr>
        <sz val="9"/>
        <rFont val="ＭＳ Ｐゴシック"/>
        <family val="3"/>
      </rPr>
      <t>1</t>
    </r>
    <r>
      <rPr>
        <sz val="9"/>
        <rFont val="DejaVu Sans"/>
        <family val="2"/>
      </rPr>
      <t>日目男</t>
    </r>
  </si>
  <si>
    <t>１日目女</t>
  </si>
  <si>
    <t>愛　媛</t>
  </si>
  <si>
    <t>中原中</t>
  </si>
  <si>
    <t>_1M1</t>
  </si>
  <si>
    <t>_2M1</t>
  </si>
  <si>
    <t>_1F1</t>
  </si>
  <si>
    <t>_2F1</t>
  </si>
  <si>
    <t>高　知</t>
  </si>
  <si>
    <t>豊四季中</t>
  </si>
  <si>
    <t>福　岡</t>
  </si>
  <si>
    <t>風早中</t>
  </si>
  <si>
    <t>佐　賀</t>
  </si>
  <si>
    <t>手賀中</t>
  </si>
  <si>
    <t>長　崎</t>
  </si>
  <si>
    <t>大津ヶ丘中</t>
  </si>
  <si>
    <t>熊　本</t>
  </si>
  <si>
    <t>高柳中</t>
  </si>
  <si>
    <t>大　分</t>
  </si>
  <si>
    <t>宮　崎</t>
  </si>
  <si>
    <t>鹿児島</t>
  </si>
  <si>
    <t>芝浦工大柏中</t>
  </si>
  <si>
    <t>沖　縄</t>
  </si>
  <si>
    <t>麗澤中</t>
  </si>
  <si>
    <t>二松大柏中</t>
  </si>
  <si>
    <t>_1F2</t>
  </si>
  <si>
    <t>_1M2</t>
  </si>
  <si>
    <t>福田中</t>
  </si>
  <si>
    <t>川間中</t>
  </si>
  <si>
    <t>岩名中</t>
  </si>
  <si>
    <t>木間ケ瀬中</t>
  </si>
  <si>
    <t>二川中</t>
  </si>
  <si>
    <t>_1F3</t>
  </si>
  <si>
    <t>関宿中</t>
  </si>
  <si>
    <t>_1M3</t>
  </si>
  <si>
    <t>常盤松中</t>
  </si>
  <si>
    <t>東深井中</t>
  </si>
  <si>
    <t>八木中</t>
  </si>
  <si>
    <t>南流山中</t>
  </si>
  <si>
    <t>西初石中</t>
  </si>
  <si>
    <t>我孫子中</t>
  </si>
  <si>
    <t>湖北中</t>
  </si>
  <si>
    <t>布佐中</t>
  </si>
  <si>
    <t>湖北台中</t>
  </si>
  <si>
    <t>久寺家中</t>
  </si>
  <si>
    <t>白山中</t>
  </si>
  <si>
    <t xml:space="preserve">姓名が外字の場合、番組編成で表示が「？」「・」になります。「ひらがな」または表示が、日常で許容表記され使用する漢字で入力。
</t>
    <phoneticPr fontId="83"/>
  </si>
  <si>
    <t xml:space="preserve">半角英数で入力
</t>
    <phoneticPr fontId="83"/>
  </si>
  <si>
    <t>女子種目計</t>
    <phoneticPr fontId="83"/>
  </si>
  <si>
    <t>男子種目計</t>
    <phoneticPr fontId="83"/>
  </si>
  <si>
    <t>男子リレー計</t>
    <phoneticPr fontId="83"/>
  </si>
  <si>
    <t>女子リレー計</t>
    <phoneticPr fontId="83"/>
  </si>
  <si>
    <r>
      <rPr>
        <sz val="11"/>
        <color rgb="FF000000"/>
        <rFont val="ＭＳ Ｐゴシック"/>
        <family val="3"/>
        <charset val="128"/>
      </rPr>
      <t>競技者氏名の姓を入力後に「</t>
    </r>
    <r>
      <rPr>
        <sz val="11"/>
        <color rgb="FF000000"/>
        <rFont val="ＭＳ Ｐ明朝"/>
        <family val="2"/>
      </rPr>
      <t>JPN</t>
    </r>
    <r>
      <rPr>
        <sz val="11"/>
        <color rgb="FF000000"/>
        <rFont val="ＭＳ Ｐゴシック"/>
        <family val="3"/>
        <charset val="128"/>
      </rPr>
      <t>」が表示されます。</t>
    </r>
    <phoneticPr fontId="83"/>
  </si>
  <si>
    <r>
      <rPr>
        <sz val="14"/>
        <rFont val="ＭＳ Ｐゴシック"/>
        <family val="3"/>
        <charset val="128"/>
      </rPr>
      <t xml:space="preserve">申込添付送信先
</t>
    </r>
    <r>
      <rPr>
        <sz val="14"/>
        <rFont val="DejaVu Sans"/>
        <family val="2"/>
      </rPr>
      <t>noda.iwana-j@noda.ed.jp</t>
    </r>
    <phoneticPr fontId="83"/>
  </si>
  <si>
    <t>事前に指定された口座に学校ごとに振り込み</t>
    <rPh sb="0" eb="2">
      <t>ジゼン</t>
    </rPh>
    <rPh sb="3" eb="5">
      <t>シテイ</t>
    </rPh>
    <rPh sb="8" eb="10">
      <t>コウザ</t>
    </rPh>
    <rPh sb="11" eb="13">
      <t>ガッコウ</t>
    </rPh>
    <rPh sb="16" eb="17">
      <t>フ</t>
    </rPh>
    <rPh sb="18" eb="19">
      <t>コ</t>
    </rPh>
    <phoneticPr fontId="83"/>
  </si>
  <si>
    <r>
      <t xml:space="preserve">  </t>
    </r>
    <r>
      <rPr>
        <sz val="13"/>
        <rFont val="ＭＳ Ｐゴシック"/>
        <family val="3"/>
        <charset val="128"/>
      </rPr>
      <t>受付で所属長押印済み｢大会申込一覧表｣の提出</t>
    </r>
    <phoneticPr fontId="83"/>
  </si>
  <si>
    <t>今年度の中体連・高体連の登録番号。</t>
    <rPh sb="6" eb="7">
      <t>レン</t>
    </rPh>
    <rPh sb="8" eb="11">
      <t>コウタイレン</t>
    </rPh>
    <phoneticPr fontId="83"/>
  </si>
  <si>
    <t>「中学」か「高校」かをドロップダウンリストから選択入力。</t>
    <rPh sb="1" eb="3">
      <t>チュウガク</t>
    </rPh>
    <rPh sb="6" eb="8">
      <t>コウコウ</t>
    </rPh>
    <rPh sb="23" eb="25">
      <t>センタク</t>
    </rPh>
    <rPh sb="25" eb="27">
      <t>ニュウリョク</t>
    </rPh>
    <phoneticPr fontId="8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</si>
  <si>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</si>
  <si>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</si>
  <si>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</si>
  <si>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</si>
  <si>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</si>
  <si>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</si>
  <si>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</si>
  <si>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</si>
  <si>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</si>
  <si>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聖徳大附女高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</si>
  <si>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</si>
  <si>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</si>
  <si>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</si>
  <si>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</si>
  <si>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</si>
  <si>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</si>
  <si>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</si>
  <si>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</si>
  <si>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</si>
  <si>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</si>
  <si>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</si>
  <si>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</si>
  <si>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</si>
  <si>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</si>
  <si>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</si>
  <si>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</si>
  <si>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</si>
  <si>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</si>
  <si>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</si>
  <si>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</si>
  <si>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</si>
  <si>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</si>
  <si>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</si>
  <si>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</si>
  <si>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</si>
  <si>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</si>
  <si>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</si>
  <si>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</si>
  <si>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</si>
  <si>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</si>
  <si>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</si>
  <si>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</si>
  <si>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</si>
  <si>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</si>
  <si>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</si>
  <si>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</si>
  <si>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</si>
  <si>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</si>
  <si>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</si>
  <si>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</si>
  <si>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</si>
  <si>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</si>
  <si>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</si>
  <si>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</si>
  <si>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</si>
  <si>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</si>
  <si>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</si>
  <si>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</si>
  <si>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</si>
  <si>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</si>
  <si>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</si>
  <si>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</si>
  <si>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</si>
  <si>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</si>
  <si>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</si>
  <si>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</si>
  <si>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</si>
  <si>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</si>
  <si>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</si>
  <si>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聖徳大附中</t>
  </si>
  <si>
    <t>柏南部中</t>
    <rPh sb="0" eb="1">
      <t>カシワ</t>
    </rPh>
    <phoneticPr fontId="5"/>
  </si>
  <si>
    <t>柏の葉中</t>
    <rPh sb="0" eb="1">
      <t>カシワ</t>
    </rPh>
    <rPh sb="2" eb="3">
      <t>ハ</t>
    </rPh>
    <phoneticPr fontId="3"/>
  </si>
  <si>
    <t>東葛飾中</t>
    <rPh sb="1" eb="3">
      <t>カツシカ</t>
    </rPh>
    <rPh sb="3" eb="4">
      <t>チュウ</t>
    </rPh>
    <phoneticPr fontId="3"/>
  </si>
  <si>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</si>
  <si>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</si>
  <si>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</si>
  <si>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</si>
  <si>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</si>
  <si>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西武台中</t>
  </si>
  <si>
    <t>流山南部中</t>
    <rPh sb="0" eb="2">
      <t>ナガレヤマ</t>
    </rPh>
    <phoneticPr fontId="3"/>
  </si>
  <si>
    <t>流山北部中</t>
    <rPh sb="0" eb="2">
      <t>ナガレヤマ</t>
    </rPh>
    <phoneticPr fontId="3"/>
  </si>
  <si>
    <t>流山東部中</t>
    <rPh sb="0" eb="2">
      <t>ナガレヤマ</t>
    </rPh>
    <phoneticPr fontId="3"/>
  </si>
  <si>
    <t>おおたかの森中</t>
    <rPh sb="5" eb="6">
      <t>モリ</t>
    </rPh>
    <phoneticPr fontId="3"/>
  </si>
  <si>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</si>
  <si>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</si>
  <si>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</si>
  <si>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</si>
  <si>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</si>
  <si>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r>
      <rPr>
        <sz val="9"/>
        <color rgb="FF000000"/>
        <rFont val="ＭＳ Ｐゴシック"/>
        <family val="3"/>
        <charset val="128"/>
      </rPr>
      <t>中女</t>
    </r>
    <r>
      <rPr>
        <sz val="9"/>
        <color rgb="FF000000"/>
        <rFont val="DejaVu Sans"/>
        <family val="2"/>
      </rPr>
      <t>100mH(0.762m)</t>
    </r>
    <rPh sb="0" eb="1">
      <t>ナカ</t>
    </rPh>
    <rPh sb="1" eb="2">
      <t>オンナ</t>
    </rPh>
    <phoneticPr fontId="83"/>
  </si>
  <si>
    <t>高女100mH(0.838m)</t>
    <rPh sb="0" eb="1">
      <t>タカ</t>
    </rPh>
    <rPh sb="1" eb="2">
      <t>オンナ</t>
    </rPh>
    <phoneticPr fontId="83"/>
  </si>
  <si>
    <t>高女砲丸投(4.000kg)</t>
    <rPh sb="0" eb="1">
      <t>コウ</t>
    </rPh>
    <rPh sb="1" eb="2">
      <t>ジョ</t>
    </rPh>
    <phoneticPr fontId="83"/>
  </si>
  <si>
    <r>
      <rPr>
        <sz val="9"/>
        <color rgb="FF000000"/>
        <rFont val="ＭＳ Ｐゴシック"/>
        <family val="3"/>
        <charset val="128"/>
      </rPr>
      <t>中女砲丸投</t>
    </r>
    <r>
      <rPr>
        <sz val="9"/>
        <color rgb="FF000000"/>
        <rFont val="DejaVu Sans"/>
        <family val="2"/>
      </rPr>
      <t>(2.721kg)</t>
    </r>
    <rPh sb="0" eb="1">
      <t>チュウ</t>
    </rPh>
    <phoneticPr fontId="83"/>
  </si>
  <si>
    <r>
      <t>中男砲丸投</t>
    </r>
    <r>
      <rPr>
        <sz val="9"/>
        <color rgb="FF000000"/>
        <rFont val="DejaVu Sans"/>
        <family val="2"/>
      </rPr>
      <t>(5.000kg)</t>
    </r>
    <rPh sb="0" eb="1">
      <t>チュウ</t>
    </rPh>
    <rPh sb="1" eb="2">
      <t>オトコ</t>
    </rPh>
    <phoneticPr fontId="83"/>
  </si>
  <si>
    <t>高男110mH(1.067m)</t>
    <rPh sb="0" eb="1">
      <t>コウ</t>
    </rPh>
    <rPh sb="1" eb="2">
      <t>オトコ</t>
    </rPh>
    <phoneticPr fontId="83"/>
  </si>
  <si>
    <t>高男砲丸投(6.000kg)</t>
    <rPh sb="0" eb="1">
      <t>コウ</t>
    </rPh>
    <rPh sb="1" eb="2">
      <t>オトコ</t>
    </rPh>
    <phoneticPr fontId="83"/>
  </si>
  <si>
    <r>
      <rPr>
        <sz val="9"/>
        <color rgb="FF000000"/>
        <rFont val="ＭＳ Ｐゴシック"/>
        <family val="3"/>
        <charset val="128"/>
      </rPr>
      <t>中男</t>
    </r>
    <r>
      <rPr>
        <sz val="9"/>
        <color rgb="FF000000"/>
        <rFont val="DejaVu Sans"/>
        <family val="2"/>
      </rPr>
      <t>110mH(0.914m)</t>
    </r>
    <rPh sb="0" eb="1">
      <t>チュウ</t>
    </rPh>
    <rPh sb="1" eb="2">
      <t>オトコ</t>
    </rPh>
    <phoneticPr fontId="83"/>
  </si>
  <si>
    <t>２日目男</t>
    <phoneticPr fontId="83"/>
  </si>
  <si>
    <t>２日目女</t>
    <phoneticPr fontId="83"/>
  </si>
  <si>
    <r>
      <rPr>
        <sz val="9"/>
        <color rgb="FF000000"/>
        <rFont val="ＭＳ Ｐゴシック"/>
        <family val="3"/>
        <charset val="128"/>
      </rPr>
      <t>高男</t>
    </r>
    <r>
      <rPr>
        <sz val="9"/>
        <color rgb="FF000000"/>
        <rFont val="DejaVu Sans"/>
        <family val="2"/>
      </rPr>
      <t>5000m</t>
    </r>
    <rPh sb="0" eb="1">
      <t>タカ</t>
    </rPh>
    <rPh sb="1" eb="2">
      <t>オトコ</t>
    </rPh>
    <phoneticPr fontId="83"/>
  </si>
  <si>
    <t>中男3000ｍ</t>
    <rPh sb="0" eb="1">
      <t>チュウ</t>
    </rPh>
    <rPh sb="1" eb="2">
      <t>オトコ</t>
    </rPh>
    <phoneticPr fontId="83"/>
  </si>
  <si>
    <r>
      <rPr>
        <sz val="9"/>
        <color rgb="FF000000"/>
        <rFont val="ＭＳ Ｐゴシック"/>
        <family val="3"/>
        <charset val="128"/>
      </rPr>
      <t>中女</t>
    </r>
    <r>
      <rPr>
        <sz val="9"/>
        <color rgb="FF000000"/>
        <rFont val="DejaVu Sans"/>
        <family val="2"/>
      </rPr>
      <t>1500m</t>
    </r>
    <rPh sb="0" eb="1">
      <t>チュウ</t>
    </rPh>
    <phoneticPr fontId="83"/>
  </si>
  <si>
    <t>高女3000m</t>
    <rPh sb="0" eb="1">
      <t>コウ</t>
    </rPh>
    <rPh sb="1" eb="2">
      <t>オンナ</t>
    </rPh>
    <phoneticPr fontId="83"/>
  </si>
  <si>
    <t>高女円盤投(1.000kg)</t>
    <rPh sb="0" eb="1">
      <t>コウ</t>
    </rPh>
    <rPh sb="1" eb="2">
      <t>ジョ</t>
    </rPh>
    <phoneticPr fontId="83"/>
  </si>
  <si>
    <t>高女やり投(600g)</t>
    <rPh sb="0" eb="1">
      <t>コウ</t>
    </rPh>
    <rPh sb="1" eb="2">
      <t>ジョ</t>
    </rPh>
    <phoneticPr fontId="83"/>
  </si>
  <si>
    <t>高男やり投(800g)</t>
    <rPh sb="0" eb="1">
      <t>コウ</t>
    </rPh>
    <rPh sb="1" eb="2">
      <t>オトコ</t>
    </rPh>
    <phoneticPr fontId="83"/>
  </si>
  <si>
    <t>高男円盤投(1.750kg)</t>
    <rPh sb="0" eb="1">
      <t>コウ</t>
    </rPh>
    <rPh sb="1" eb="2">
      <t>オトコ</t>
    </rPh>
    <phoneticPr fontId="83"/>
  </si>
  <si>
    <t>_2F2</t>
    <phoneticPr fontId="83"/>
  </si>
  <si>
    <t>_2F3</t>
    <phoneticPr fontId="83"/>
  </si>
  <si>
    <t>_2M2</t>
    <phoneticPr fontId="83"/>
  </si>
  <si>
    <t>_2M3</t>
    <phoneticPr fontId="83"/>
  </si>
  <si>
    <r>
      <rPr>
        <sz val="9"/>
        <color rgb="FF000000"/>
        <rFont val="ＭＳ Ｐゴシック"/>
        <family val="3"/>
        <charset val="128"/>
      </rPr>
      <t>中男</t>
    </r>
    <r>
      <rPr>
        <sz val="9"/>
        <color rgb="FF000000"/>
        <rFont val="DejaVu Sans"/>
        <family val="2"/>
      </rPr>
      <t>800m</t>
    </r>
    <rPh sb="0" eb="1">
      <t>チュウ</t>
    </rPh>
    <rPh sb="1" eb="2">
      <t>オトコ</t>
    </rPh>
    <phoneticPr fontId="83"/>
  </si>
  <si>
    <t>高女400m</t>
    <rPh sb="0" eb="1">
      <t>コウ</t>
    </rPh>
    <rPh sb="1" eb="2">
      <t>ジョ</t>
    </rPh>
    <phoneticPr fontId="83"/>
  </si>
  <si>
    <t>高女800m</t>
    <rPh sb="0" eb="1">
      <t>タカ</t>
    </rPh>
    <rPh sb="1" eb="2">
      <t>ジョ</t>
    </rPh>
    <phoneticPr fontId="83"/>
  </si>
  <si>
    <r>
      <rPr>
        <sz val="9"/>
        <color rgb="FF000000"/>
        <rFont val="ＭＳ Ｐゴシック"/>
        <family val="3"/>
        <charset val="128"/>
      </rPr>
      <t>中女</t>
    </r>
    <r>
      <rPr>
        <sz val="9"/>
        <color rgb="FF000000"/>
        <rFont val="DejaVu Sans"/>
        <family val="2"/>
      </rPr>
      <t>800m</t>
    </r>
    <rPh sb="0" eb="1">
      <t>チュウ</t>
    </rPh>
    <phoneticPr fontId="83"/>
  </si>
  <si>
    <t>中女走高跳</t>
    <rPh sb="0" eb="1">
      <t>チュウ</t>
    </rPh>
    <phoneticPr fontId="83"/>
  </si>
  <si>
    <t>高女走高跳</t>
    <rPh sb="0" eb="1">
      <t>コウ</t>
    </rPh>
    <rPh sb="1" eb="2">
      <t>ジョ</t>
    </rPh>
    <rPh sb="2" eb="5">
      <t>ハシリタカトビ</t>
    </rPh>
    <phoneticPr fontId="83"/>
  </si>
  <si>
    <t>中女走幅跳</t>
    <rPh sb="0" eb="1">
      <t>チュウ</t>
    </rPh>
    <phoneticPr fontId="83"/>
  </si>
  <si>
    <t>高女走幅跳</t>
    <rPh sb="0" eb="1">
      <t>コウ</t>
    </rPh>
    <rPh sb="1" eb="2">
      <t>ジョ</t>
    </rPh>
    <rPh sb="2" eb="3">
      <t>ソウ</t>
    </rPh>
    <rPh sb="3" eb="5">
      <t>ハバトビ</t>
    </rPh>
    <phoneticPr fontId="83"/>
  </si>
  <si>
    <t>中男走高跳</t>
    <rPh sb="0" eb="1">
      <t>チュウ</t>
    </rPh>
    <rPh sb="1" eb="2">
      <t>オトコ</t>
    </rPh>
    <phoneticPr fontId="83"/>
  </si>
  <si>
    <t>高男走高跳</t>
    <rPh sb="0" eb="1">
      <t>コウ</t>
    </rPh>
    <rPh sb="1" eb="2">
      <t>オトコ</t>
    </rPh>
    <rPh sb="2" eb="5">
      <t>ハシリタカトビ</t>
    </rPh>
    <phoneticPr fontId="83"/>
  </si>
  <si>
    <t>中男走幅跳</t>
    <rPh sb="0" eb="1">
      <t>チュウ</t>
    </rPh>
    <rPh sb="1" eb="2">
      <t>オトコ</t>
    </rPh>
    <phoneticPr fontId="83"/>
  </si>
  <si>
    <t>高男走幅跳</t>
    <rPh sb="0" eb="1">
      <t>コウ</t>
    </rPh>
    <rPh sb="1" eb="2">
      <t>オトコ</t>
    </rPh>
    <rPh sb="2" eb="3">
      <t>ハシ</t>
    </rPh>
    <rPh sb="3" eb="5">
      <t>ハバト</t>
    </rPh>
    <phoneticPr fontId="83"/>
  </si>
  <si>
    <r>
      <rPr>
        <sz val="9"/>
        <color rgb="FF000000"/>
        <rFont val="ＭＳ Ｐゴシック"/>
        <family val="3"/>
        <charset val="128"/>
      </rPr>
      <t>中男</t>
    </r>
    <r>
      <rPr>
        <sz val="9"/>
        <color rgb="FF000000"/>
        <rFont val="DejaVu Sans"/>
        <family val="2"/>
      </rPr>
      <t>1500m</t>
    </r>
    <rPh sb="0" eb="1">
      <t>チュウ</t>
    </rPh>
    <rPh sb="1" eb="2">
      <t>オトコ</t>
    </rPh>
    <phoneticPr fontId="83"/>
  </si>
  <si>
    <r>
      <rPr>
        <sz val="9"/>
        <color rgb="FF000000"/>
        <rFont val="ＭＳ Ｐゴシック"/>
        <family val="3"/>
        <charset val="128"/>
      </rPr>
      <t>高男</t>
    </r>
    <r>
      <rPr>
        <sz val="9"/>
        <color rgb="FF000000"/>
        <rFont val="DejaVu Sans"/>
        <family val="2"/>
      </rPr>
      <t>1500m</t>
    </r>
    <rPh sb="0" eb="1">
      <t>コウ</t>
    </rPh>
    <rPh sb="1" eb="2">
      <t>オトコ</t>
    </rPh>
    <phoneticPr fontId="83"/>
  </si>
  <si>
    <t>中男100m</t>
    <rPh sb="0" eb="1">
      <t>チュウ</t>
    </rPh>
    <rPh sb="1" eb="2">
      <t>オトコ</t>
    </rPh>
    <phoneticPr fontId="83"/>
  </si>
  <si>
    <t>高男100m</t>
    <rPh sb="0" eb="1">
      <t>コウ</t>
    </rPh>
    <rPh sb="1" eb="2">
      <t>オトコ</t>
    </rPh>
    <phoneticPr fontId="83"/>
  </si>
  <si>
    <t>高男400m</t>
    <rPh sb="0" eb="1">
      <t>コウ</t>
    </rPh>
    <rPh sb="1" eb="2">
      <t>オトコ</t>
    </rPh>
    <phoneticPr fontId="83"/>
  </si>
  <si>
    <t>高男200m</t>
    <rPh sb="0" eb="1">
      <t>コウ</t>
    </rPh>
    <rPh sb="1" eb="2">
      <t>オトコ</t>
    </rPh>
    <phoneticPr fontId="83"/>
  </si>
  <si>
    <t>中男200m</t>
    <rPh sb="0" eb="1">
      <t>チュウ</t>
    </rPh>
    <rPh sb="1" eb="2">
      <t>オトコ</t>
    </rPh>
    <phoneticPr fontId="83"/>
  </si>
  <si>
    <t>中男400m</t>
    <rPh sb="0" eb="1">
      <t>チュウ</t>
    </rPh>
    <rPh sb="1" eb="2">
      <t>オトコ</t>
    </rPh>
    <phoneticPr fontId="83"/>
  </si>
  <si>
    <r>
      <rPr>
        <sz val="9"/>
        <rFont val="ＭＳ Ｐゴシック"/>
        <family val="3"/>
        <charset val="128"/>
      </rPr>
      <t>中男</t>
    </r>
    <r>
      <rPr>
        <sz val="9"/>
        <rFont val="ＭＳ Ｐゴシック"/>
        <family val="3"/>
      </rPr>
      <t>4X100mR</t>
    </r>
    <rPh sb="0" eb="1">
      <t>チュウ</t>
    </rPh>
    <phoneticPr fontId="83"/>
  </si>
  <si>
    <r>
      <rPr>
        <sz val="9"/>
        <rFont val="ＭＳ Ｐゴシック"/>
        <family val="3"/>
        <charset val="128"/>
      </rPr>
      <t>中女</t>
    </r>
    <r>
      <rPr>
        <sz val="9"/>
        <rFont val="ＭＳ Ｐゴシック"/>
        <family val="3"/>
      </rPr>
      <t>4X100mR</t>
    </r>
    <rPh sb="0" eb="1">
      <t>チュウ</t>
    </rPh>
    <phoneticPr fontId="83"/>
  </si>
  <si>
    <r>
      <rPr>
        <sz val="9"/>
        <color rgb="FF000000"/>
        <rFont val="ＭＳ Ｐゴシック"/>
        <family val="3"/>
        <charset val="128"/>
      </rPr>
      <t>中女</t>
    </r>
    <r>
      <rPr>
        <sz val="9"/>
        <color rgb="FF000000"/>
        <rFont val="DejaVu Sans"/>
        <family val="2"/>
      </rPr>
      <t>100m</t>
    </r>
    <rPh sb="0" eb="1">
      <t>チュウ</t>
    </rPh>
    <phoneticPr fontId="83"/>
  </si>
  <si>
    <t>高女100m</t>
    <rPh sb="0" eb="1">
      <t>タカ</t>
    </rPh>
    <rPh sb="1" eb="2">
      <t>オンナ</t>
    </rPh>
    <phoneticPr fontId="83"/>
  </si>
  <si>
    <r>
      <rPr>
        <sz val="9"/>
        <color rgb="FF000000"/>
        <rFont val="ＭＳ Ｐゴシック"/>
        <family val="3"/>
        <charset val="128"/>
      </rPr>
      <t>中</t>
    </r>
    <r>
      <rPr>
        <sz val="9"/>
        <color rgb="FF000000"/>
        <rFont val="ＭＳ Ｐゴシック"/>
        <family val="3"/>
        <charset val="128"/>
      </rPr>
      <t>女</t>
    </r>
    <r>
      <rPr>
        <sz val="9"/>
        <color rgb="FF000000"/>
        <rFont val="DejaVu Sans"/>
        <family val="2"/>
      </rPr>
      <t>200m</t>
    </r>
    <rPh sb="0" eb="1">
      <t>チュウ</t>
    </rPh>
    <phoneticPr fontId="83"/>
  </si>
  <si>
    <t>MR</t>
    <phoneticPr fontId="83"/>
  </si>
  <si>
    <r>
      <rPr>
        <sz val="9"/>
        <color rgb="FF000000"/>
        <rFont val="ＭＳ Ｐゴシック"/>
        <family val="3"/>
        <charset val="128"/>
      </rPr>
      <t>中女</t>
    </r>
    <r>
      <rPr>
        <sz val="9"/>
        <color rgb="FF000000"/>
        <rFont val="DejaVu Sans"/>
        <family val="2"/>
      </rPr>
      <t>200m</t>
    </r>
    <rPh sb="0" eb="1">
      <t>チュウ</t>
    </rPh>
    <phoneticPr fontId="83"/>
  </si>
  <si>
    <t>高女200m</t>
    <rPh sb="0" eb="1">
      <t>コウ</t>
    </rPh>
    <rPh sb="1" eb="2">
      <t>ジョ</t>
    </rPh>
    <phoneticPr fontId="83"/>
  </si>
  <si>
    <t>今大会は１校の人数制限はありません</t>
    <rPh sb="0" eb="1">
      <t>コン</t>
    </rPh>
    <rPh sb="1" eb="3">
      <t>タイカイ</t>
    </rPh>
    <rPh sb="5" eb="6">
      <t>コウ</t>
    </rPh>
    <rPh sb="7" eb="9">
      <t>ニンズウ</t>
    </rPh>
    <rPh sb="9" eb="11">
      <t>セイゲン</t>
    </rPh>
    <phoneticPr fontId="83"/>
  </si>
  <si>
    <t>１人一日１種目。リレーは２チームのみ。</t>
    <rPh sb="1" eb="2">
      <t>ニン</t>
    </rPh>
    <rPh sb="2" eb="4">
      <t>イチニチ</t>
    </rPh>
    <rPh sb="5" eb="7">
      <t>シュモク</t>
    </rPh>
    <phoneticPr fontId="83"/>
  </si>
  <si>
    <t>省略可</t>
    <rPh sb="0" eb="2">
      <t>ショウリャク</t>
    </rPh>
    <rPh sb="2" eb="3">
      <t>カ</t>
    </rPh>
    <phoneticPr fontId="83"/>
  </si>
  <si>
    <t>１日目</t>
    <rPh sb="1" eb="2">
      <t>ニチ</t>
    </rPh>
    <rPh sb="2" eb="3">
      <t>メ</t>
    </rPh>
    <phoneticPr fontId="83"/>
  </si>
  <si>
    <t>２日目</t>
    <rPh sb="1" eb="2">
      <t>ニチ</t>
    </rPh>
    <rPh sb="2" eb="3">
      <t>メ</t>
    </rPh>
    <phoneticPr fontId="83"/>
  </si>
  <si>
    <t>１日目種目</t>
    <rPh sb="1" eb="2">
      <t>ニチ</t>
    </rPh>
    <rPh sb="2" eb="3">
      <t>メ</t>
    </rPh>
    <rPh sb="3" eb="5">
      <t>シュモク</t>
    </rPh>
    <phoneticPr fontId="83"/>
  </si>
  <si>
    <t>名</t>
    <phoneticPr fontId="83"/>
  </si>
  <si>
    <r>
      <rPr>
        <sz val="11"/>
        <rFont val="ＭＳ Ｐゴシック"/>
        <family val="3"/>
        <charset val="128"/>
      </rPr>
      <t>中男</t>
    </r>
    <r>
      <rPr>
        <sz val="11"/>
        <rFont val="ＭＳ Ｐゴシック"/>
        <family val="3"/>
      </rPr>
      <t>4X100mR</t>
    </r>
    <rPh sb="0" eb="1">
      <t>チュウ</t>
    </rPh>
    <phoneticPr fontId="83"/>
  </si>
  <si>
    <r>
      <t>中女</t>
    </r>
    <r>
      <rPr>
        <sz val="11"/>
        <rFont val="ＭＳ Ｐゴシック"/>
        <family val="3"/>
      </rPr>
      <t>4X100mR</t>
    </r>
    <rPh sb="0" eb="1">
      <t>チュウ</t>
    </rPh>
    <phoneticPr fontId="83"/>
  </si>
  <si>
    <t>中学校集計表</t>
    <rPh sb="0" eb="3">
      <t>チュウガッコウ</t>
    </rPh>
    <rPh sb="3" eb="5">
      <t>シュウケイ</t>
    </rPh>
    <rPh sb="5" eb="6">
      <t>ヒョウ</t>
    </rPh>
    <phoneticPr fontId="83"/>
  </si>
  <si>
    <t>高校集計表</t>
    <rPh sb="0" eb="2">
      <t>コウコウ</t>
    </rPh>
    <rPh sb="2" eb="4">
      <t>シュウケイ</t>
    </rPh>
    <rPh sb="4" eb="5">
      <t>ヒョウ</t>
    </rPh>
    <phoneticPr fontId="83"/>
  </si>
  <si>
    <t>中学校参加申込費</t>
    <rPh sb="0" eb="3">
      <t>チュウガッコウ</t>
    </rPh>
    <phoneticPr fontId="83"/>
  </si>
  <si>
    <t>高校申込費集計</t>
    <rPh sb="0" eb="2">
      <t>コウコウ</t>
    </rPh>
    <phoneticPr fontId="83"/>
  </si>
  <si>
    <r>
      <rPr>
        <b/>
        <sz val="16"/>
        <rFont val="ＭＳ Ｐゴシック"/>
        <family val="3"/>
        <charset val="128"/>
      </rPr>
      <t>競技会名</t>
    </r>
    <r>
      <rPr>
        <b/>
        <sz val="16"/>
        <rFont val="DejaVu Sans"/>
        <family val="2"/>
      </rPr>
      <t xml:space="preserve"> </t>
    </r>
    <r>
      <rPr>
        <b/>
        <sz val="16"/>
        <rFont val="ＭＳ Ｐゴシック"/>
        <family val="3"/>
        <charset val="128"/>
      </rPr>
      <t>　第１７回野田市陸上競技記録会
競</t>
    </r>
    <r>
      <rPr>
        <b/>
        <sz val="16"/>
        <rFont val="DejaVu Sans"/>
        <family val="2"/>
      </rPr>
      <t xml:space="preserve"> </t>
    </r>
    <r>
      <rPr>
        <b/>
        <sz val="16"/>
        <rFont val="ＭＳ Ｐゴシック"/>
        <family val="3"/>
        <charset val="128"/>
      </rPr>
      <t>技</t>
    </r>
    <r>
      <rPr>
        <b/>
        <sz val="16"/>
        <rFont val="DejaVu Sans"/>
        <family val="2"/>
      </rPr>
      <t xml:space="preserve"> </t>
    </r>
    <r>
      <rPr>
        <b/>
        <sz val="16"/>
        <rFont val="ＭＳ Ｐゴシック"/>
        <family val="3"/>
        <charset val="128"/>
      </rPr>
      <t>者</t>
    </r>
    <r>
      <rPr>
        <b/>
        <sz val="16"/>
        <rFont val="DejaVu Sans"/>
        <family val="2"/>
      </rPr>
      <t xml:space="preserve"> </t>
    </r>
    <r>
      <rPr>
        <b/>
        <sz val="16"/>
        <rFont val="ＭＳ Ｐゴシック"/>
        <family val="3"/>
        <charset val="128"/>
      </rPr>
      <t>デ</t>
    </r>
    <r>
      <rPr>
        <b/>
        <sz val="16"/>
        <rFont val="DejaVu Sans"/>
        <family val="2"/>
      </rPr>
      <t xml:space="preserve"> </t>
    </r>
    <r>
      <rPr>
        <b/>
        <sz val="16"/>
        <rFont val="ＭＳ Ｐゴシック"/>
        <family val="3"/>
        <charset val="128"/>
      </rPr>
      <t>ー</t>
    </r>
    <r>
      <rPr>
        <b/>
        <sz val="16"/>
        <rFont val="DejaVu Sans"/>
        <family val="2"/>
      </rPr>
      <t xml:space="preserve"> </t>
    </r>
    <r>
      <rPr>
        <b/>
        <sz val="16"/>
        <rFont val="ＭＳ Ｐゴシック"/>
        <family val="3"/>
        <charset val="128"/>
      </rPr>
      <t>タ</t>
    </r>
    <r>
      <rPr>
        <b/>
        <sz val="16"/>
        <rFont val="DejaVu Sans"/>
        <family val="2"/>
      </rPr>
      <t xml:space="preserve"> </t>
    </r>
    <r>
      <rPr>
        <b/>
        <sz val="16"/>
        <rFont val="ＭＳ Ｐゴシック"/>
        <family val="3"/>
        <charset val="128"/>
      </rPr>
      <t>入</t>
    </r>
    <r>
      <rPr>
        <b/>
        <sz val="16"/>
        <rFont val="DejaVu Sans"/>
        <family val="2"/>
      </rPr>
      <t xml:space="preserve"> </t>
    </r>
    <r>
      <rPr>
        <b/>
        <sz val="16"/>
        <rFont val="ＭＳ Ｐゴシック"/>
        <family val="3"/>
        <charset val="128"/>
      </rPr>
      <t>力</t>
    </r>
    <r>
      <rPr>
        <b/>
        <sz val="16"/>
        <rFont val="DejaVu Sans"/>
        <family val="2"/>
      </rPr>
      <t xml:space="preserve"> </t>
    </r>
    <r>
      <rPr>
        <b/>
        <sz val="16"/>
        <rFont val="ＭＳ Ｐゴシック"/>
        <family val="3"/>
        <charset val="128"/>
      </rPr>
      <t>シ</t>
    </r>
    <r>
      <rPr>
        <b/>
        <sz val="16"/>
        <rFont val="DejaVu Sans"/>
        <family val="2"/>
      </rPr>
      <t xml:space="preserve"> </t>
    </r>
    <r>
      <rPr>
        <b/>
        <sz val="16"/>
        <rFont val="ＭＳ Ｐゴシック"/>
        <family val="3"/>
        <charset val="128"/>
      </rPr>
      <t>ー</t>
    </r>
    <r>
      <rPr>
        <b/>
        <sz val="16"/>
        <rFont val="DejaVu Sans"/>
        <family val="2"/>
      </rPr>
      <t xml:space="preserve"> </t>
    </r>
    <r>
      <rPr>
        <b/>
        <sz val="16"/>
        <rFont val="ＭＳ Ｐゴシック"/>
        <family val="3"/>
        <charset val="128"/>
      </rPr>
      <t>ト</t>
    </r>
    <rPh sb="6" eb="7">
      <t>ダイ</t>
    </rPh>
    <rPh sb="9" eb="10">
      <t>カイ</t>
    </rPh>
    <rPh sb="10" eb="12">
      <t>ノダ</t>
    </rPh>
    <rPh sb="12" eb="13">
      <t>シ</t>
    </rPh>
    <rPh sb="13" eb="15">
      <t>リクジョウ</t>
    </rPh>
    <rPh sb="15" eb="17">
      <t>キョウギ</t>
    </rPh>
    <rPh sb="17" eb="19">
      <t>キロク</t>
    </rPh>
    <rPh sb="19" eb="20">
      <t>カイ</t>
    </rPh>
    <phoneticPr fontId="83"/>
  </si>
  <si>
    <t>FR</t>
    <phoneticPr fontId="83"/>
  </si>
  <si>
    <t>→</t>
    <phoneticPr fontId="83"/>
  </si>
  <si>
    <t>必ず選択</t>
    <rPh sb="0" eb="1">
      <t>カナラ</t>
    </rPh>
    <rPh sb="2" eb="4">
      <t>センタク</t>
    </rPh>
    <phoneticPr fontId="83"/>
  </si>
  <si>
    <t>AかBかを</t>
    <phoneticPr fontId="83"/>
  </si>
  <si>
    <r>
      <t xml:space="preserve"> </t>
    </r>
    <r>
      <rPr>
        <sz val="18"/>
        <rFont val="ＭＳ Ｐゴシック"/>
        <family val="3"/>
        <charset val="128"/>
      </rPr>
      <t>⇒⇒</t>
    </r>
    <r>
      <rPr>
        <sz val="18"/>
        <rFont val="DejaVu Sans"/>
        <family val="2"/>
      </rPr>
      <t xml:space="preserve"> </t>
    </r>
    <r>
      <rPr>
        <sz val="18"/>
        <rFont val="ＭＳ Ｐゴシック"/>
        <family val="3"/>
        <charset val="128"/>
      </rPr>
      <t>例：第</t>
    </r>
    <r>
      <rPr>
        <sz val="18"/>
        <rFont val="DejaVu Sans"/>
        <family val="2"/>
      </rPr>
      <t>62</t>
    </r>
    <r>
      <rPr>
        <sz val="18"/>
        <rFont val="ＭＳ Ｐゴシック"/>
        <family val="3"/>
        <charset val="128"/>
      </rPr>
      <t>回野田市民陸上競技大会</t>
    </r>
    <r>
      <rPr>
        <sz val="18"/>
        <rFont val="DejaVu Sans"/>
        <family val="2"/>
      </rPr>
      <t xml:space="preserve"> </t>
    </r>
    <r>
      <rPr>
        <sz val="18"/>
        <rFont val="ＭＳ ゴシック"/>
        <family val="3"/>
      </rPr>
      <t>(○○小、○○</t>
    </r>
    <r>
      <rPr>
        <sz val="18"/>
        <rFont val="ＭＳ Ｐゴシック"/>
        <family val="3"/>
        <charset val="128"/>
      </rPr>
      <t>中もしくは〇〇高</t>
    </r>
    <r>
      <rPr>
        <sz val="18"/>
        <rFont val="ＭＳ ゴシック"/>
        <family val="3"/>
      </rPr>
      <t>).xlsx</t>
    </r>
    <rPh sb="6" eb="7">
      <t>ダイ</t>
    </rPh>
    <rPh sb="9" eb="10">
      <t>カイ</t>
    </rPh>
    <rPh sb="10" eb="12">
      <t>ノダ</t>
    </rPh>
    <rPh sb="12" eb="14">
      <t>シミン</t>
    </rPh>
    <rPh sb="14" eb="16">
      <t>リクジョウ</t>
    </rPh>
    <rPh sb="16" eb="18">
      <t>キョウギ</t>
    </rPh>
    <rPh sb="18" eb="20">
      <t>タイカイ</t>
    </rPh>
    <rPh sb="24" eb="25">
      <t>ショウ</t>
    </rPh>
    <rPh sb="35" eb="36">
      <t>タカ</t>
    </rPh>
    <phoneticPr fontId="83"/>
  </si>
  <si>
    <t>第６２回野田市民陸上競技大会</t>
    <rPh sb="0" eb="1">
      <t>ダイ</t>
    </rPh>
    <rPh sb="3" eb="4">
      <t>カイ</t>
    </rPh>
    <rPh sb="4" eb="6">
      <t>ノダ</t>
    </rPh>
    <rPh sb="6" eb="8">
      <t>シミン</t>
    </rPh>
    <rPh sb="8" eb="10">
      <t>リクジョウ</t>
    </rPh>
    <rPh sb="10" eb="12">
      <t>キョウギ</t>
    </rPh>
    <rPh sb="12" eb="14">
      <t>タイカイ</t>
    </rPh>
    <phoneticPr fontId="83"/>
  </si>
  <si>
    <t>小男4X100mR</t>
    <rPh sb="0" eb="1">
      <t>ショウ</t>
    </rPh>
    <rPh sb="1" eb="2">
      <t>オトコ</t>
    </rPh>
    <phoneticPr fontId="83"/>
  </si>
  <si>
    <t>小女4X100mR</t>
    <rPh sb="0" eb="1">
      <t>ショウ</t>
    </rPh>
    <rPh sb="1" eb="2">
      <t>オンナ</t>
    </rPh>
    <phoneticPr fontId="83"/>
  </si>
  <si>
    <t>一般・高男100m</t>
    <rPh sb="0" eb="2">
      <t>イッパン</t>
    </rPh>
    <rPh sb="3" eb="4">
      <t>コウ</t>
    </rPh>
    <rPh sb="4" eb="5">
      <t>オトコ</t>
    </rPh>
    <phoneticPr fontId="83"/>
  </si>
  <si>
    <t>一般・高男400m</t>
    <rPh sb="0" eb="2">
      <t>イッパン</t>
    </rPh>
    <rPh sb="3" eb="4">
      <t>コウ</t>
    </rPh>
    <rPh sb="4" eb="5">
      <t>オトコ</t>
    </rPh>
    <phoneticPr fontId="83"/>
  </si>
  <si>
    <r>
      <rPr>
        <sz val="9"/>
        <color rgb="FF000000"/>
        <rFont val="ＭＳ Ｐゴシック"/>
        <family val="3"/>
        <charset val="128"/>
      </rPr>
      <t>一般・高男</t>
    </r>
    <r>
      <rPr>
        <sz val="9"/>
        <color rgb="FF000000"/>
        <rFont val="DejaVu Sans"/>
        <family val="2"/>
      </rPr>
      <t>1500m</t>
    </r>
    <rPh sb="0" eb="2">
      <t>イッパン</t>
    </rPh>
    <rPh sb="3" eb="4">
      <t>コウ</t>
    </rPh>
    <rPh sb="4" eb="5">
      <t>オトコ</t>
    </rPh>
    <phoneticPr fontId="83"/>
  </si>
  <si>
    <t>一般・高男110mH(1.067m)</t>
    <rPh sb="0" eb="2">
      <t>イッパン</t>
    </rPh>
    <rPh sb="3" eb="4">
      <t>コウ</t>
    </rPh>
    <rPh sb="4" eb="5">
      <t>オトコ</t>
    </rPh>
    <phoneticPr fontId="83"/>
  </si>
  <si>
    <t>一般・高男走高跳</t>
    <rPh sb="0" eb="2">
      <t>イッパン</t>
    </rPh>
    <rPh sb="3" eb="4">
      <t>コウ</t>
    </rPh>
    <phoneticPr fontId="83"/>
  </si>
  <si>
    <t>一般男円盤投(2.000kg)</t>
    <rPh sb="0" eb="2">
      <t>イッパン</t>
    </rPh>
    <rPh sb="2" eb="3">
      <t>オトコ</t>
    </rPh>
    <phoneticPr fontId="83"/>
  </si>
  <si>
    <t>一般・ 高男やり投(800g)</t>
    <rPh sb="0" eb="2">
      <t>イッパン</t>
    </rPh>
    <rPh sb="4" eb="5">
      <t>コウ</t>
    </rPh>
    <rPh sb="5" eb="6">
      <t>オトコ</t>
    </rPh>
    <phoneticPr fontId="83"/>
  </si>
  <si>
    <t>一般・高男200m</t>
  </si>
  <si>
    <t>一般・高男200m</t>
    <phoneticPr fontId="83"/>
  </si>
  <si>
    <t>一般・高男走幅跳</t>
    <rPh sb="0" eb="2">
      <t>イッパン</t>
    </rPh>
    <rPh sb="3" eb="4">
      <t>コウ</t>
    </rPh>
    <rPh sb="4" eb="5">
      <t>オトコ</t>
    </rPh>
    <phoneticPr fontId="83"/>
  </si>
  <si>
    <t>一般男砲丸投(7.260kg)</t>
    <rPh sb="0" eb="2">
      <t>イッパン</t>
    </rPh>
    <rPh sb="2" eb="3">
      <t>オトコ</t>
    </rPh>
    <phoneticPr fontId="83"/>
  </si>
  <si>
    <t>一般・高女100m</t>
    <rPh sb="0" eb="2">
      <t>イッパン</t>
    </rPh>
    <rPh sb="3" eb="4">
      <t>タカ</t>
    </rPh>
    <rPh sb="4" eb="5">
      <t>オンナ</t>
    </rPh>
    <phoneticPr fontId="83"/>
  </si>
  <si>
    <r>
      <rPr>
        <sz val="9"/>
        <rFont val="ＭＳ Ｐゴシック"/>
        <family val="3"/>
        <charset val="128"/>
      </rPr>
      <t>一般・高女</t>
    </r>
    <r>
      <rPr>
        <sz val="9"/>
        <rFont val="DejaVu Sans"/>
        <family val="2"/>
      </rPr>
      <t>400m</t>
    </r>
    <rPh sb="0" eb="2">
      <t>イッパン</t>
    </rPh>
    <rPh sb="3" eb="4">
      <t>コウ</t>
    </rPh>
    <rPh sb="4" eb="5">
      <t>ジョ</t>
    </rPh>
    <phoneticPr fontId="83"/>
  </si>
  <si>
    <r>
      <rPr>
        <sz val="9"/>
        <color rgb="FF000000"/>
        <rFont val="ＭＳ Ｐゴシック"/>
        <family val="3"/>
        <charset val="128"/>
      </rPr>
      <t>一般・高女</t>
    </r>
    <r>
      <rPr>
        <sz val="9"/>
        <color rgb="FF000000"/>
        <rFont val="DejaVu Sans"/>
        <family val="2"/>
      </rPr>
      <t>800m</t>
    </r>
    <rPh sb="0" eb="2">
      <t>イッパン</t>
    </rPh>
    <rPh sb="3" eb="4">
      <t>コウ</t>
    </rPh>
    <phoneticPr fontId="83"/>
  </si>
  <si>
    <t>一般・高女100mH(0.838m)</t>
    <rPh sb="0" eb="2">
      <t>イッパン</t>
    </rPh>
    <rPh sb="3" eb="4">
      <t>タカ</t>
    </rPh>
    <rPh sb="4" eb="5">
      <t>オンナ</t>
    </rPh>
    <phoneticPr fontId="83"/>
  </si>
  <si>
    <t>一般・高女走高跳</t>
    <rPh sb="0" eb="2">
      <t>イッパン</t>
    </rPh>
    <rPh sb="3" eb="4">
      <t>コウ</t>
    </rPh>
    <phoneticPr fontId="83"/>
  </si>
  <si>
    <t>一般・高女円盤投(1.000kg)</t>
    <rPh sb="0" eb="2">
      <t>イッパン</t>
    </rPh>
    <rPh sb="3" eb="4">
      <t>コウ</t>
    </rPh>
    <rPh sb="4" eb="5">
      <t>ジョ</t>
    </rPh>
    <phoneticPr fontId="83"/>
  </si>
  <si>
    <t>一般・高女3000m</t>
    <rPh sb="0" eb="2">
      <t>イッパン</t>
    </rPh>
    <rPh sb="3" eb="4">
      <t>コウ</t>
    </rPh>
    <rPh sb="4" eb="5">
      <t>オンナ</t>
    </rPh>
    <phoneticPr fontId="83"/>
  </si>
  <si>
    <t>一般・高女走幅跳</t>
    <rPh sb="0" eb="2">
      <t>イッパン</t>
    </rPh>
    <rPh sb="3" eb="4">
      <t>コウ</t>
    </rPh>
    <rPh sb="4" eb="5">
      <t>ジョ</t>
    </rPh>
    <rPh sb="5" eb="6">
      <t>ハシ</t>
    </rPh>
    <rPh sb="6" eb="8">
      <t>ハバト</t>
    </rPh>
    <phoneticPr fontId="83"/>
  </si>
  <si>
    <t>一般・高女砲丸投(4.000kg)</t>
    <rPh sb="0" eb="2">
      <t>イッパン</t>
    </rPh>
    <rPh sb="3" eb="4">
      <t>コウ</t>
    </rPh>
    <rPh sb="4" eb="5">
      <t>ジョ</t>
    </rPh>
    <phoneticPr fontId="83"/>
  </si>
  <si>
    <t>一般・高女やり投(600g)</t>
    <rPh sb="0" eb="2">
      <t>イッパン</t>
    </rPh>
    <rPh sb="3" eb="4">
      <t>コウ</t>
    </rPh>
    <rPh sb="4" eb="5">
      <t>ジョ</t>
    </rPh>
    <phoneticPr fontId="83"/>
  </si>
  <si>
    <t>_2M4</t>
    <phoneticPr fontId="83"/>
  </si>
  <si>
    <t>_2M5</t>
    <phoneticPr fontId="83"/>
  </si>
  <si>
    <t>_2M6</t>
    <phoneticPr fontId="83"/>
  </si>
  <si>
    <t>_2F4</t>
    <phoneticPr fontId="83"/>
  </si>
  <si>
    <t>_2F5</t>
    <phoneticPr fontId="83"/>
  </si>
  <si>
    <t>_2F6</t>
    <phoneticPr fontId="83"/>
  </si>
  <si>
    <r>
      <rPr>
        <sz val="9"/>
        <color rgb="FF000000"/>
        <rFont val="ＭＳ Ｐゴシック"/>
        <family val="3"/>
        <charset val="128"/>
      </rPr>
      <t>小</t>
    </r>
    <r>
      <rPr>
        <sz val="9"/>
        <color rgb="FF000000"/>
        <rFont val="DejaVu Sans"/>
        <family val="3"/>
        <charset val="128"/>
      </rPr>
      <t>4</t>
    </r>
    <r>
      <rPr>
        <sz val="9"/>
        <color rgb="FF000000"/>
        <rFont val="ＭＳ Ｐゴシック"/>
        <family val="3"/>
        <charset val="128"/>
      </rPr>
      <t>男</t>
    </r>
    <r>
      <rPr>
        <sz val="9"/>
        <color rgb="FF000000"/>
        <rFont val="DejaVu Sans"/>
        <family val="3"/>
        <charset val="128"/>
      </rPr>
      <t>100m</t>
    </r>
    <rPh sb="0" eb="1">
      <t>ショウ</t>
    </rPh>
    <rPh sb="2" eb="3">
      <t>オトコ</t>
    </rPh>
    <phoneticPr fontId="83"/>
  </si>
  <si>
    <r>
      <rPr>
        <sz val="9"/>
        <color rgb="FF000000"/>
        <rFont val="ＭＳ Ｐゴシック"/>
        <family val="3"/>
        <charset val="128"/>
      </rPr>
      <t>小</t>
    </r>
    <r>
      <rPr>
        <sz val="9"/>
        <color rgb="FF000000"/>
        <rFont val="DejaVu Sans"/>
        <family val="3"/>
        <charset val="128"/>
      </rPr>
      <t>5</t>
    </r>
    <r>
      <rPr>
        <sz val="9"/>
        <color rgb="FF000000"/>
        <rFont val="ＭＳ Ｐゴシック"/>
        <family val="3"/>
        <charset val="128"/>
      </rPr>
      <t>男</t>
    </r>
    <r>
      <rPr>
        <sz val="9"/>
        <color rgb="FF000000"/>
        <rFont val="DejaVu Sans"/>
        <family val="3"/>
        <charset val="128"/>
      </rPr>
      <t>100m</t>
    </r>
    <rPh sb="0" eb="1">
      <t>ショウ</t>
    </rPh>
    <rPh sb="2" eb="3">
      <t>オトコ</t>
    </rPh>
    <phoneticPr fontId="83"/>
  </si>
  <si>
    <r>
      <rPr>
        <sz val="9"/>
        <color rgb="FF000000"/>
        <rFont val="ＭＳ Ｐゴシック"/>
        <family val="3"/>
        <charset val="128"/>
      </rPr>
      <t>小</t>
    </r>
    <r>
      <rPr>
        <sz val="9"/>
        <color rgb="FF000000"/>
        <rFont val="DejaVu Sans"/>
        <family val="3"/>
        <charset val="128"/>
      </rPr>
      <t>6</t>
    </r>
    <r>
      <rPr>
        <sz val="9"/>
        <color rgb="FF000000"/>
        <rFont val="ＭＳ Ｐゴシック"/>
        <family val="3"/>
        <charset val="128"/>
      </rPr>
      <t>男</t>
    </r>
    <r>
      <rPr>
        <sz val="9"/>
        <color rgb="FF000000"/>
        <rFont val="DejaVu Sans"/>
        <family val="3"/>
        <charset val="128"/>
      </rPr>
      <t>100m</t>
    </r>
    <rPh sb="0" eb="1">
      <t>ショウ</t>
    </rPh>
    <rPh sb="2" eb="3">
      <t>オトコ</t>
    </rPh>
    <phoneticPr fontId="83"/>
  </si>
  <si>
    <t>小4女100m</t>
    <rPh sb="0" eb="1">
      <t>ショウ</t>
    </rPh>
    <rPh sb="2" eb="3">
      <t>オンナ</t>
    </rPh>
    <phoneticPr fontId="83"/>
  </si>
  <si>
    <t>小5女100m</t>
    <rPh sb="0" eb="1">
      <t>ショウ</t>
    </rPh>
    <rPh sb="2" eb="3">
      <t>オンナ</t>
    </rPh>
    <phoneticPr fontId="83"/>
  </si>
  <si>
    <t>小6女100m</t>
    <rPh sb="0" eb="1">
      <t>ショウ</t>
    </rPh>
    <rPh sb="2" eb="3">
      <t>オンナ</t>
    </rPh>
    <phoneticPr fontId="83"/>
  </si>
  <si>
    <t>一般・高男200m</t>
    <rPh sb="4" eb="5">
      <t>オトコ</t>
    </rPh>
    <phoneticPr fontId="83"/>
  </si>
  <si>
    <t>一般・高男400m</t>
    <rPh sb="4" eb="5">
      <t>オトコ</t>
    </rPh>
    <phoneticPr fontId="83"/>
  </si>
  <si>
    <t>一般・高男1500m</t>
    <rPh sb="4" eb="5">
      <t>オトコ</t>
    </rPh>
    <phoneticPr fontId="83"/>
  </si>
  <si>
    <t>一般・高男走幅跳</t>
    <rPh sb="4" eb="5">
      <t>オトコ</t>
    </rPh>
    <rPh sb="5" eb="6">
      <t>ハシ</t>
    </rPh>
    <rPh sb="6" eb="8">
      <t>ハバト</t>
    </rPh>
    <phoneticPr fontId="83"/>
  </si>
  <si>
    <t>一般・高男5000m</t>
    <rPh sb="4" eb="5">
      <t>オトコ</t>
    </rPh>
    <phoneticPr fontId="83"/>
  </si>
  <si>
    <t>一般・高男110mH(1.067m)</t>
    <rPh sb="4" eb="5">
      <t>オトコ</t>
    </rPh>
    <phoneticPr fontId="83"/>
  </si>
  <si>
    <t>一般・高男やり投(800g)</t>
    <rPh sb="4" eb="5">
      <t>オトコ</t>
    </rPh>
    <phoneticPr fontId="83"/>
  </si>
  <si>
    <t>一般・高男走一般・高跳</t>
    <rPh sb="4" eb="5">
      <t>オトコ</t>
    </rPh>
    <phoneticPr fontId="83"/>
  </si>
  <si>
    <t>一般・高女200m</t>
    <rPh sb="4" eb="5">
      <t>ジョ</t>
    </rPh>
    <phoneticPr fontId="83"/>
  </si>
  <si>
    <t>一般・高女走幅跳</t>
    <rPh sb="4" eb="5">
      <t>ジョ</t>
    </rPh>
    <rPh sb="5" eb="6">
      <t>ソウ</t>
    </rPh>
    <rPh sb="6" eb="8">
      <t>ハバトビ</t>
    </rPh>
    <phoneticPr fontId="83"/>
  </si>
  <si>
    <t>一般・高女100mH(0.838m)</t>
    <rPh sb="4" eb="5">
      <t>オンナ</t>
    </rPh>
    <phoneticPr fontId="83"/>
  </si>
  <si>
    <t>一般・高女3000m</t>
    <rPh sb="4" eb="5">
      <t>オンナ</t>
    </rPh>
    <phoneticPr fontId="83"/>
  </si>
  <si>
    <t>一般・高女砲丸投(4.000kg)</t>
    <rPh sb="4" eb="5">
      <t>ジョ</t>
    </rPh>
    <phoneticPr fontId="83"/>
  </si>
  <si>
    <t>一般・高女円盤投(1.000kg)</t>
    <rPh sb="4" eb="5">
      <t>ジョ</t>
    </rPh>
    <phoneticPr fontId="83"/>
  </si>
  <si>
    <t>一般・高女やり投(600g)</t>
    <rPh sb="4" eb="5">
      <t>ジョ</t>
    </rPh>
    <phoneticPr fontId="83"/>
  </si>
  <si>
    <t>一般・高女400m</t>
    <rPh sb="4" eb="5">
      <t>ジョ</t>
    </rPh>
    <phoneticPr fontId="83"/>
  </si>
  <si>
    <t>一般・高女800m</t>
    <rPh sb="4" eb="5">
      <t>ジョ</t>
    </rPh>
    <phoneticPr fontId="83"/>
  </si>
  <si>
    <t>一般・高女走一般・高跳</t>
    <rPh sb="4" eb="5">
      <t>ジョ</t>
    </rPh>
    <phoneticPr fontId="83"/>
  </si>
  <si>
    <t>一般・高女200m</t>
    <rPh sb="0" eb="2">
      <t>イッパン</t>
    </rPh>
    <rPh sb="3" eb="4">
      <t>コウ</t>
    </rPh>
    <rPh sb="4" eb="5">
      <t>ジョ</t>
    </rPh>
    <phoneticPr fontId="83"/>
  </si>
  <si>
    <t>小男1000m</t>
    <rPh sb="0" eb="1">
      <t>ショウ</t>
    </rPh>
    <rPh sb="1" eb="2">
      <t>オトコ</t>
    </rPh>
    <phoneticPr fontId="83"/>
  </si>
  <si>
    <t>小女1000m</t>
    <rPh sb="0" eb="1">
      <t>ショウ</t>
    </rPh>
    <rPh sb="1" eb="2">
      <t>オンナ</t>
    </rPh>
    <phoneticPr fontId="83"/>
  </si>
  <si>
    <r>
      <rPr>
        <sz val="9"/>
        <color rgb="FF000000"/>
        <rFont val="ＭＳ Ｐ明朝"/>
        <family val="2"/>
      </rPr>
      <t>小男</t>
    </r>
    <r>
      <rPr>
        <sz val="9"/>
        <color rgb="FF000000"/>
        <rFont val="DejaVu Sans"/>
        <family val="2"/>
      </rPr>
      <t>1000m</t>
    </r>
    <rPh sb="0" eb="1">
      <t>ショウ</t>
    </rPh>
    <rPh sb="1" eb="2">
      <t>オトコ</t>
    </rPh>
    <phoneticPr fontId="83"/>
  </si>
  <si>
    <t>小女1000m</t>
    <rPh sb="0" eb="1">
      <t>ショウ</t>
    </rPh>
    <rPh sb="1" eb="2">
      <t>オンナ</t>
    </rPh>
    <phoneticPr fontId="83"/>
  </si>
  <si>
    <t>一般・高女200m</t>
    <rPh sb="0" eb="2">
      <t>イッパン</t>
    </rPh>
    <rPh sb="3" eb="4">
      <t>タカ</t>
    </rPh>
    <rPh sb="4" eb="5">
      <t>オンナ</t>
    </rPh>
    <phoneticPr fontId="83"/>
  </si>
  <si>
    <t>28A</t>
    <phoneticPr fontId="83"/>
  </si>
  <si>
    <t>28B</t>
    <phoneticPr fontId="83"/>
  </si>
  <si>
    <t>29A</t>
    <phoneticPr fontId="83"/>
  </si>
  <si>
    <t>29B</t>
    <phoneticPr fontId="83"/>
  </si>
  <si>
    <t>30A</t>
    <phoneticPr fontId="83"/>
  </si>
  <si>
    <t>30B</t>
    <phoneticPr fontId="83"/>
  </si>
  <si>
    <t>54A</t>
    <phoneticPr fontId="83"/>
  </si>
  <si>
    <t>54B</t>
    <phoneticPr fontId="83"/>
  </si>
  <si>
    <t>55A</t>
    <phoneticPr fontId="83"/>
  </si>
  <si>
    <t>55B</t>
    <phoneticPr fontId="83"/>
  </si>
  <si>
    <t>56A</t>
    <phoneticPr fontId="83"/>
  </si>
  <si>
    <t>56B</t>
    <phoneticPr fontId="83"/>
  </si>
  <si>
    <r>
      <rPr>
        <sz val="11"/>
        <rFont val="ＭＳ Ｐゴシック"/>
        <family val="3"/>
        <charset val="128"/>
      </rPr>
      <t>高男砲丸投</t>
    </r>
    <r>
      <rPr>
        <sz val="11"/>
        <rFont val="DejaVu Sans"/>
        <family val="2"/>
      </rPr>
      <t>(6.000kg)</t>
    </r>
    <rPh sb="0" eb="1">
      <t>コウ</t>
    </rPh>
    <rPh sb="1" eb="2">
      <t>オトコ</t>
    </rPh>
    <phoneticPr fontId="83"/>
  </si>
  <si>
    <t>一般・高女100m</t>
    <rPh sb="4" eb="5">
      <t>オンナ</t>
    </rPh>
    <phoneticPr fontId="83"/>
  </si>
  <si>
    <r>
      <t>一般・高男</t>
    </r>
    <r>
      <rPr>
        <sz val="11"/>
        <rFont val="ＭＳ Ｐゴシック"/>
        <family val="3"/>
      </rPr>
      <t>4X100mR</t>
    </r>
    <rPh sb="0" eb="2">
      <t>イッパン</t>
    </rPh>
    <rPh sb="3" eb="4">
      <t>コウ</t>
    </rPh>
    <phoneticPr fontId="83"/>
  </si>
  <si>
    <r>
      <t>一般・高女</t>
    </r>
    <r>
      <rPr>
        <sz val="11"/>
        <rFont val="ＭＳ Ｐゴシック"/>
        <family val="3"/>
      </rPr>
      <t>4X100mR</t>
    </r>
    <rPh sb="0" eb="2">
      <t>イッパン</t>
    </rPh>
    <rPh sb="3" eb="4">
      <t>コウ</t>
    </rPh>
    <phoneticPr fontId="83"/>
  </si>
  <si>
    <t>小学校集計表</t>
    <rPh sb="0" eb="3">
      <t>ショウガッコウ</t>
    </rPh>
    <rPh sb="3" eb="5">
      <t>シュウケイ</t>
    </rPh>
    <rPh sb="5" eb="6">
      <t>ヒョウ</t>
    </rPh>
    <phoneticPr fontId="83"/>
  </si>
  <si>
    <t>小4男100m</t>
    <rPh sb="0" eb="1">
      <t>ショウ</t>
    </rPh>
    <rPh sb="2" eb="3">
      <t>オトコ</t>
    </rPh>
    <phoneticPr fontId="83"/>
  </si>
  <si>
    <t>小5男100m</t>
    <rPh sb="0" eb="1">
      <t>ショウ</t>
    </rPh>
    <rPh sb="2" eb="3">
      <t>オトコ</t>
    </rPh>
    <phoneticPr fontId="83"/>
  </si>
  <si>
    <t>小6男100m</t>
    <rPh sb="0" eb="1">
      <t>ショウ</t>
    </rPh>
    <rPh sb="2" eb="3">
      <t>オトコ</t>
    </rPh>
    <phoneticPr fontId="83"/>
  </si>
  <si>
    <r>
      <rPr>
        <sz val="11"/>
        <rFont val="ＭＳ Ｐゴシック"/>
        <family val="3"/>
        <charset val="128"/>
      </rPr>
      <t>小男</t>
    </r>
    <r>
      <rPr>
        <sz val="11"/>
        <rFont val="DejaVu Sans"/>
        <family val="2"/>
      </rPr>
      <t>1000m</t>
    </r>
    <rPh sb="0" eb="1">
      <t>ショウ</t>
    </rPh>
    <rPh sb="1" eb="2">
      <t>オトコ</t>
    </rPh>
    <phoneticPr fontId="83"/>
  </si>
  <si>
    <t>小4女100m</t>
    <rPh sb="0" eb="1">
      <t>ショウ</t>
    </rPh>
    <rPh sb="2" eb="3">
      <t>オンナ</t>
    </rPh>
    <phoneticPr fontId="83"/>
  </si>
  <si>
    <t>小5女100m</t>
    <rPh sb="0" eb="1">
      <t>ショウ</t>
    </rPh>
    <rPh sb="2" eb="3">
      <t>オンナ</t>
    </rPh>
    <phoneticPr fontId="83"/>
  </si>
  <si>
    <r>
      <rPr>
        <sz val="11"/>
        <rFont val="ＭＳ Ｐゴシック"/>
        <family val="3"/>
        <charset val="128"/>
      </rPr>
      <t>小</t>
    </r>
    <r>
      <rPr>
        <sz val="11"/>
        <rFont val="DejaVu Sans"/>
        <family val="2"/>
      </rPr>
      <t>6</t>
    </r>
    <r>
      <rPr>
        <sz val="11"/>
        <rFont val="ＭＳ Ｐゴシック"/>
        <family val="3"/>
        <charset val="128"/>
      </rPr>
      <t>女</t>
    </r>
    <r>
      <rPr>
        <sz val="11"/>
        <rFont val="DejaVu Sans"/>
        <family val="2"/>
      </rPr>
      <t>100m</t>
    </r>
    <rPh sb="0" eb="1">
      <t>ショウ</t>
    </rPh>
    <rPh sb="2" eb="3">
      <t>オンナ</t>
    </rPh>
    <phoneticPr fontId="83"/>
  </si>
  <si>
    <t>男子計</t>
    <rPh sb="0" eb="2">
      <t>ダンシ</t>
    </rPh>
    <rPh sb="2" eb="3">
      <t>ケイ</t>
    </rPh>
    <phoneticPr fontId="83"/>
  </si>
  <si>
    <t>女子計</t>
    <rPh sb="0" eb="2">
      <t>ジョシ</t>
    </rPh>
    <rPh sb="2" eb="3">
      <t>ケイ</t>
    </rPh>
    <phoneticPr fontId="83"/>
  </si>
  <si>
    <r>
      <rPr>
        <sz val="11"/>
        <rFont val="ＭＳ Ｐゴシック"/>
        <family val="3"/>
        <charset val="128"/>
      </rPr>
      <t>小女</t>
    </r>
    <r>
      <rPr>
        <sz val="11"/>
        <rFont val="DejaVu Sans"/>
        <family val="2"/>
      </rPr>
      <t>1000m</t>
    </r>
    <rPh sb="0" eb="1">
      <t>ショウ</t>
    </rPh>
    <rPh sb="1" eb="2">
      <t>オンナ</t>
    </rPh>
    <phoneticPr fontId="83"/>
  </si>
  <si>
    <t>名</t>
    <rPh sb="0" eb="1">
      <t>メイ</t>
    </rPh>
    <phoneticPr fontId="83"/>
  </si>
  <si>
    <t>名</t>
    <phoneticPr fontId="83"/>
  </si>
  <si>
    <r>
      <t>小男</t>
    </r>
    <r>
      <rPr>
        <sz val="11"/>
        <rFont val="ＭＳ Ｐゴシック"/>
        <family val="3"/>
      </rPr>
      <t>4X100mR</t>
    </r>
    <rPh sb="0" eb="1">
      <t>ショウ</t>
    </rPh>
    <rPh sb="1" eb="2">
      <t>オトコ</t>
    </rPh>
    <phoneticPr fontId="83"/>
  </si>
  <si>
    <r>
      <t>小女</t>
    </r>
    <r>
      <rPr>
        <sz val="11"/>
        <rFont val="ＭＳ Ｐゴシック"/>
        <family val="3"/>
      </rPr>
      <t>4X100mR</t>
    </r>
    <rPh sb="0" eb="1">
      <t>ショウ</t>
    </rPh>
    <rPh sb="1" eb="2">
      <t>オンナ</t>
    </rPh>
    <phoneticPr fontId="83"/>
  </si>
  <si>
    <t>小学校申込費集計</t>
    <rPh sb="0" eb="3">
      <t>ショウガッコウ</t>
    </rPh>
    <rPh sb="3" eb="5">
      <t>モウシコミ</t>
    </rPh>
    <phoneticPr fontId="83"/>
  </si>
  <si>
    <t>一般の申し込みについては金額が計算できないので、手計算でお願いします。</t>
    <rPh sb="0" eb="2">
      <t>イッパン</t>
    </rPh>
    <rPh sb="3" eb="4">
      <t>モウ</t>
    </rPh>
    <rPh sb="5" eb="6">
      <t>コ</t>
    </rPh>
    <rPh sb="12" eb="14">
      <t>キンガク</t>
    </rPh>
    <rPh sb="15" eb="17">
      <t>ケイサン</t>
    </rPh>
    <rPh sb="24" eb="25">
      <t>テ</t>
    </rPh>
    <rPh sb="25" eb="27">
      <t>ケイサン</t>
    </rPh>
    <rPh sb="29" eb="30">
      <t>ネガ</t>
    </rPh>
    <phoneticPr fontId="83"/>
  </si>
  <si>
    <t>一般・高女4X100mR</t>
    <rPh sb="0" eb="2">
      <t>イッパン</t>
    </rPh>
    <rPh sb="3" eb="4">
      <t>コウ</t>
    </rPh>
    <phoneticPr fontId="83"/>
  </si>
  <si>
    <t>一般・高男4X100mR</t>
    <rPh sb="0" eb="2">
      <t>イッパン</t>
    </rPh>
    <rPh sb="3" eb="4">
      <t>コウ</t>
    </rPh>
    <phoneticPr fontId="83"/>
  </si>
  <si>
    <r>
      <t>一般・高女</t>
    </r>
    <r>
      <rPr>
        <sz val="9"/>
        <rFont val="ＭＳ Ｐゴシック"/>
        <family val="3"/>
      </rPr>
      <t>4X100mR</t>
    </r>
    <rPh sb="0" eb="2">
      <t>イッパン</t>
    </rPh>
    <rPh sb="3" eb="4">
      <t>コウ</t>
    </rPh>
    <phoneticPr fontId="83"/>
  </si>
  <si>
    <r>
      <t>一般・高男</t>
    </r>
    <r>
      <rPr>
        <sz val="9"/>
        <rFont val="ＭＳ Ｐゴシック"/>
        <family val="3"/>
      </rPr>
      <t>4X100mR</t>
    </r>
    <rPh sb="0" eb="2">
      <t>イッパン</t>
    </rPh>
    <rPh sb="3" eb="4">
      <t>コウ</t>
    </rPh>
    <phoneticPr fontId="83"/>
  </si>
  <si>
    <t>おおぐろの森中</t>
    <rPh sb="5" eb="6">
      <t>モリ</t>
    </rPh>
    <rPh sb="6" eb="7">
      <t>チュウ</t>
    </rPh>
    <phoneticPr fontId="83"/>
  </si>
  <si>
    <t>中央小</t>
    <rPh sb="0" eb="2">
      <t>チュウオウ</t>
    </rPh>
    <rPh sb="2" eb="3">
      <t>ショウ</t>
    </rPh>
    <phoneticPr fontId="83"/>
  </si>
  <si>
    <t>宮崎小</t>
    <rPh sb="0" eb="2">
      <t>ミヤザキ</t>
    </rPh>
    <rPh sb="2" eb="3">
      <t>ショウ</t>
    </rPh>
    <phoneticPr fontId="83"/>
  </si>
  <si>
    <t>東部小</t>
    <rPh sb="0" eb="2">
      <t>トウブ</t>
    </rPh>
    <rPh sb="2" eb="3">
      <t>ショウ</t>
    </rPh>
    <phoneticPr fontId="83"/>
  </si>
  <si>
    <t>南部小</t>
    <rPh sb="0" eb="2">
      <t>ナンブ</t>
    </rPh>
    <rPh sb="2" eb="3">
      <t>ショウ</t>
    </rPh>
    <phoneticPr fontId="83"/>
  </si>
  <si>
    <t>北部小</t>
    <rPh sb="0" eb="2">
      <t>ホクブ</t>
    </rPh>
    <rPh sb="2" eb="3">
      <t>ショウ</t>
    </rPh>
    <phoneticPr fontId="83"/>
  </si>
  <si>
    <t>福田一小</t>
    <rPh sb="2" eb="3">
      <t>イチ</t>
    </rPh>
    <rPh sb="3" eb="4">
      <t>ショウ</t>
    </rPh>
    <phoneticPr fontId="83"/>
  </si>
  <si>
    <t>福田二小</t>
    <rPh sb="0" eb="2">
      <t>フクダ</t>
    </rPh>
    <rPh sb="2" eb="3">
      <t>ニ</t>
    </rPh>
    <rPh sb="3" eb="4">
      <t>ショウ</t>
    </rPh>
    <phoneticPr fontId="83"/>
  </si>
  <si>
    <t>川間小</t>
    <rPh sb="2" eb="3">
      <t>ショウ</t>
    </rPh>
    <phoneticPr fontId="83"/>
  </si>
  <si>
    <t>清水台小</t>
    <rPh sb="0" eb="3">
      <t>シミズダイ</t>
    </rPh>
    <rPh sb="3" eb="4">
      <t>ショウ</t>
    </rPh>
    <phoneticPr fontId="83"/>
  </si>
  <si>
    <t>柳沢小</t>
    <rPh sb="0" eb="2">
      <t>ヤナギサワ</t>
    </rPh>
    <rPh sb="2" eb="3">
      <t>ショウ</t>
    </rPh>
    <phoneticPr fontId="83"/>
  </si>
  <si>
    <t>山崎小</t>
    <rPh sb="0" eb="2">
      <t>ヤマザキ</t>
    </rPh>
    <rPh sb="2" eb="3">
      <t>ショウ</t>
    </rPh>
    <phoneticPr fontId="83"/>
  </si>
  <si>
    <t>岩木小</t>
    <rPh sb="0" eb="2">
      <t>イワキ</t>
    </rPh>
    <rPh sb="2" eb="3">
      <t>ショウ</t>
    </rPh>
    <phoneticPr fontId="83"/>
  </si>
  <si>
    <t>尾崎小</t>
    <rPh sb="0" eb="2">
      <t>オザキ</t>
    </rPh>
    <rPh sb="2" eb="3">
      <t>ショウ</t>
    </rPh>
    <phoneticPr fontId="83"/>
  </si>
  <si>
    <t>七光台小</t>
    <rPh sb="0" eb="3">
      <t>ナナコウダイ</t>
    </rPh>
    <rPh sb="3" eb="4">
      <t>ショウ</t>
    </rPh>
    <phoneticPr fontId="83"/>
  </si>
  <si>
    <t>二ツ塚小</t>
    <rPh sb="0" eb="1">
      <t>フタ</t>
    </rPh>
    <rPh sb="2" eb="3">
      <t>ツカ</t>
    </rPh>
    <rPh sb="3" eb="4">
      <t>ショウ</t>
    </rPh>
    <phoneticPr fontId="83"/>
  </si>
  <si>
    <t>みずき小</t>
    <rPh sb="3" eb="4">
      <t>ショウ</t>
    </rPh>
    <phoneticPr fontId="83"/>
  </si>
  <si>
    <t>木間ケ瀬小</t>
    <rPh sb="4" eb="5">
      <t>ショウ</t>
    </rPh>
    <phoneticPr fontId="83"/>
  </si>
  <si>
    <t>二川小</t>
    <rPh sb="2" eb="3">
      <t>ショウ</t>
    </rPh>
    <phoneticPr fontId="83"/>
  </si>
  <si>
    <t>関宿小</t>
    <rPh sb="2" eb="3">
      <t>ショウ</t>
    </rPh>
    <phoneticPr fontId="83"/>
  </si>
  <si>
    <t>関宿中央小</t>
    <rPh sb="0" eb="2">
      <t>セキヤド</t>
    </rPh>
    <rPh sb="2" eb="4">
      <t>チュウオウ</t>
    </rPh>
    <rPh sb="4" eb="5">
      <t>ショウ</t>
    </rPh>
    <phoneticPr fontId="8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</si>
</sst>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
    <numFmt numFmtId="177" formatCode="m/d/yyyy"/>
    <numFmt numFmtId="178" formatCode="\¥#,##0\ ;[Red]&quot;(¥&quot;#,##0\)"/>
    <numFmt numFmtId="179" formatCode="&quot; ¥&quot;* #,##0\ ;&quot; ¥&quot;* \-#,##0\ ;&quot; ¥&quot;* &quot;- &quot;;@\ "/>
    <numFmt numFmtId="180" formatCode="#;\-#;&quot;&quot;;@"/>
  </numFmts>
  <fonts count="104">
    <font>
      <sz val="11"/>
      <color rgb="FF000000"/>
      <name val="ＭＳ Ｐ明朝"/>
      <family val="2"/>
    </font>
    <font>
      <sz val="12"/>
      <name val="ＭＳ ゴシック"/>
      <family val="3"/>
    </font>
    <font>
      <sz val="11"/>
      <name val="ＭＳ Ｐゴシック"/>
      <family val="3"/>
    </font>
    <font>
      <sz val="8"/>
      <color rgb="FF000000"/>
      <name val="ＭＳ Ｐ明朝"/>
      <family val="2"/>
    </font>
    <font>
      <sz val="8"/>
      <color rgb="FF000000"/>
      <name val="DejaVu Sans"/>
      <family val="2"/>
    </font>
    <font>
      <sz val="8"/>
      <color rgb="FF000000"/>
      <name val="ＭＳ Ｐゴシック"/>
      <family val="3"/>
    </font>
    <font>
      <sz val="8"/>
      <name val="ＭＳ Ｐゴシック"/>
      <family val="3"/>
    </font>
    <font>
      <b/>
      <sz val="14"/>
      <color rgb="FF000000"/>
      <name val="DejaVu Sans"/>
      <family val="2"/>
    </font>
    <font>
      <b/>
      <sz val="13"/>
      <color rgb="FF000000"/>
      <name val="DejaVu Sans"/>
      <family val="2"/>
    </font>
    <font>
      <b/>
      <sz val="14"/>
      <color rgb="FFFF0000"/>
      <name val="DejaVu Sans"/>
      <family val="2"/>
    </font>
    <font>
      <b/>
      <sz val="12"/>
      <color rgb="FF0563C1"/>
      <name val="DejaVu Sans"/>
      <family val="2"/>
    </font>
    <font>
      <u/>
      <sz val="11"/>
      <color rgb="FF0563C1"/>
      <name val="ＭＳ Ｐゴシック"/>
      <family val="3"/>
    </font>
    <font>
      <sz val="12"/>
      <color rgb="FF000000"/>
      <name val="DejaVu Sans"/>
      <family val="2"/>
    </font>
    <font>
      <sz val="11"/>
      <name val="DejaVu Sans"/>
      <family val="2"/>
    </font>
    <font>
      <sz val="14"/>
      <name val="ＭＳ Ｐゴシック"/>
      <family val="3"/>
    </font>
    <font>
      <sz val="13"/>
      <color rgb="FF000000"/>
      <name val="ＭＳ Ｐゴシック"/>
      <family val="3"/>
    </font>
    <font>
      <sz val="13"/>
      <color rgb="FF000000"/>
      <name val="DejaVu Sans"/>
      <family val="2"/>
    </font>
    <font>
      <b/>
      <sz val="12"/>
      <color rgb="FFFF0000"/>
      <name val="DejaVu Sans"/>
      <family val="2"/>
    </font>
    <font>
      <sz val="10"/>
      <name val="DejaVu Sans"/>
      <family val="2"/>
    </font>
    <font>
      <sz val="10"/>
      <name val="ＭＳ Ｐゴシック"/>
      <family val="3"/>
    </font>
    <font>
      <sz val="12"/>
      <name val="ＭＳ Ｐゴシック"/>
      <family val="3"/>
    </font>
    <font>
      <sz val="11"/>
      <color rgb="FF000000"/>
      <name val="ＭＳ Ｐゴシック"/>
      <family val="3"/>
    </font>
    <font>
      <sz val="11"/>
      <color rgb="FF000000"/>
      <name val="DejaVu Sans"/>
      <family val="2"/>
    </font>
    <font>
      <b/>
      <sz val="13"/>
      <name val="DejaVu Sans"/>
      <family val="2"/>
    </font>
    <font>
      <sz val="12"/>
      <name val="DejaVu Sans"/>
      <family val="2"/>
    </font>
    <font>
      <sz val="14"/>
      <name val="DejaVu Sans"/>
      <family val="2"/>
    </font>
    <font>
      <sz val="14"/>
      <name val="ＭＳ ゴシック"/>
      <family val="3"/>
    </font>
    <font>
      <sz val="18"/>
      <name val="DejaVu Sans"/>
      <family val="2"/>
    </font>
    <font>
      <sz val="18"/>
      <name val="ＭＳ ゴシック"/>
      <family val="3"/>
    </font>
    <font>
      <b/>
      <sz val="12"/>
      <name val="DejaVu Sans"/>
      <family val="2"/>
    </font>
    <font>
      <sz val="13"/>
      <name val="DejaVu Sans"/>
      <family val="2"/>
    </font>
    <font>
      <b/>
      <sz val="11"/>
      <name val="DejaVu Sans"/>
      <family val="2"/>
    </font>
    <font>
      <sz val="18"/>
      <name val="ＭＳ Ｐゴシック"/>
      <family val="3"/>
    </font>
    <font>
      <sz val="18"/>
      <color rgb="FF000000"/>
      <name val="ＭＳ Ｐゴシック"/>
      <family val="3"/>
    </font>
    <font>
      <b/>
      <sz val="13"/>
      <name val="ＭＳ ゴシック"/>
      <family val="3"/>
    </font>
    <font>
      <sz val="13"/>
      <color rgb="FFFF0000"/>
      <name val="DejaVu Sans"/>
      <family val="2"/>
    </font>
    <font>
      <b/>
      <u val="double"/>
      <sz val="13"/>
      <name val="ＭＳ ゴシック"/>
      <family val="3"/>
    </font>
    <font>
      <sz val="11"/>
      <color rgb="FFFFFFFF"/>
      <name val="DejaVu Sans"/>
      <family val="2"/>
    </font>
    <font>
      <sz val="11"/>
      <color rgb="FFFFFFFF"/>
      <name val="ＭＳ ゴシック"/>
      <family val="3"/>
    </font>
    <font>
      <sz val="10"/>
      <color rgb="FFFFFFFF"/>
      <name val="DejaVu Sans"/>
      <family val="2"/>
    </font>
    <font>
      <sz val="11"/>
      <color rgb="FFFFFFFF"/>
      <name val="ＭＳ Ｐゴシック"/>
      <family val="3"/>
    </font>
    <font>
      <sz val="8"/>
      <name val="DejaVu Sans"/>
      <family val="2"/>
    </font>
    <font>
      <sz val="11"/>
      <name val="ＭＳ ゴシック"/>
      <family val="3"/>
    </font>
    <font>
      <b/>
      <sz val="18"/>
      <color rgb="FFFF0000"/>
      <name val="DejaVu Sans"/>
      <family val="2"/>
    </font>
    <font>
      <b/>
      <sz val="13"/>
      <name val="ＭＳ Ｐゴシック"/>
      <family val="3"/>
    </font>
    <font>
      <b/>
      <sz val="12"/>
      <color rgb="FF000000"/>
      <name val="ＭＳ Ｐ明朝"/>
      <family val="1"/>
    </font>
    <font>
      <b/>
      <sz val="12"/>
      <color rgb="FF000000"/>
      <name val="DejaVu Sans"/>
      <family val="2"/>
    </font>
    <font>
      <b/>
      <sz val="11"/>
      <name val="ＭＳ Ｐゴシック"/>
      <family val="3"/>
    </font>
    <font>
      <b/>
      <sz val="11"/>
      <color rgb="FF000000"/>
      <name val="ＭＳ Ｐゴシック"/>
      <family val="3"/>
    </font>
    <font>
      <sz val="11"/>
      <name val="ＭＳ Ｐ明朝"/>
      <family val="2"/>
    </font>
    <font>
      <sz val="11"/>
      <color rgb="FF000000"/>
      <name val="ＭＳ ゴシック"/>
      <family val="3"/>
    </font>
    <font>
      <b/>
      <sz val="16"/>
      <name val="DejaVu Sans"/>
      <family val="2"/>
    </font>
    <font>
      <b/>
      <sz val="12"/>
      <name val="ＭＳ Ｐゴシック"/>
      <family val="3"/>
    </font>
    <font>
      <sz val="16"/>
      <color rgb="FF000000"/>
      <name val="ＭＳ Ｐゴシック"/>
      <family val="3"/>
    </font>
    <font>
      <b/>
      <sz val="14"/>
      <color rgb="FF000000"/>
      <name val="ＭＳ ゴシック"/>
      <family val="3"/>
    </font>
    <font>
      <b/>
      <sz val="16"/>
      <color rgb="FF44546A"/>
      <name val="ＭＳ Ｐゴシック"/>
      <family val="3"/>
    </font>
    <font>
      <sz val="14"/>
      <color rgb="FF000000"/>
      <name val="ＭＳ ゴシック"/>
      <family val="3"/>
    </font>
    <font>
      <b/>
      <sz val="13"/>
      <color rgb="FF44546A"/>
      <name val="ＭＳ ゴシック"/>
      <family val="3"/>
    </font>
    <font>
      <b/>
      <sz val="12"/>
      <color rgb="FF002060"/>
      <name val="DejaVu Sans"/>
      <family val="2"/>
    </font>
    <font>
      <sz val="10"/>
      <name val="ＭＳ ゴシック"/>
      <family val="3"/>
    </font>
    <font>
      <sz val="13"/>
      <name val="ＭＳ ゴシック"/>
      <family val="3"/>
    </font>
    <font>
      <sz val="13"/>
      <name val="ＭＳ Ｐゴシック"/>
      <family val="3"/>
    </font>
    <font>
      <sz val="9"/>
      <color rgb="FF000000"/>
      <name val="ＭＳ ゴシック"/>
      <family val="3"/>
    </font>
    <font>
      <b/>
      <sz val="12"/>
      <color rgb="FF000000"/>
      <name val="ＭＳ ゴシック"/>
      <family val="3"/>
    </font>
    <font>
      <sz val="11"/>
      <color rgb="FF000000"/>
      <name val="ＭＳ Ｐ明朝"/>
      <family val="1"/>
    </font>
    <font>
      <sz val="11"/>
      <name val="ＭＳ Ｐ明朝"/>
      <family val="1"/>
    </font>
    <font>
      <b/>
      <sz val="14"/>
      <name val="DejaVu Sans"/>
      <family val="2"/>
    </font>
    <font>
      <sz val="10"/>
      <name val="ＭＳ Ｐ明朝"/>
      <family val="1"/>
    </font>
    <font>
      <sz val="14"/>
      <name val="ＭＳ Ｐ明朝"/>
      <family val="1"/>
    </font>
    <font>
      <sz val="16"/>
      <name val="DejaVu Sans"/>
      <family val="2"/>
    </font>
    <font>
      <sz val="13"/>
      <name val="ＭＳ Ｐ明朝"/>
      <family val="1"/>
    </font>
    <font>
      <sz val="16"/>
      <name val="ＭＳ Ｐ明朝"/>
      <family val="1"/>
    </font>
    <font>
      <sz val="11"/>
      <color rgb="FF808080"/>
      <name val="ＭＳ Ｐ明朝"/>
      <family val="1"/>
    </font>
    <font>
      <sz val="10"/>
      <color rgb="FF000000"/>
      <name val="DejaVu Sans"/>
      <family val="2"/>
    </font>
    <font>
      <sz val="9"/>
      <name val="DejaVu Sans"/>
      <family val="2"/>
    </font>
    <font>
      <sz val="9"/>
      <color rgb="FF000000"/>
      <name val="DejaVu Sans"/>
      <family val="2"/>
    </font>
    <font>
      <b/>
      <sz val="11"/>
      <name val="ＭＳ Ｐ明朝"/>
      <family val="1"/>
    </font>
    <font>
      <b/>
      <sz val="11"/>
      <color rgb="FFFF0000"/>
      <name val="DejaVu Sans"/>
      <family val="2"/>
    </font>
    <font>
      <b/>
      <sz val="11"/>
      <color rgb="FFFF0000"/>
      <name val="ＭＳ Ｐ明朝"/>
      <family val="1"/>
    </font>
    <font>
      <sz val="9"/>
      <color rgb="FF000000"/>
      <name val="ＭＳ Ｐゴシック"/>
      <family val="3"/>
    </font>
    <font>
      <sz val="9"/>
      <name val="ＭＳ Ｐゴシック"/>
      <family val="3"/>
    </font>
    <font>
      <sz val="9"/>
      <name val="ＭＳ ゴシック"/>
      <family val="3"/>
    </font>
    <font>
      <sz val="9"/>
      <color rgb="FFFFFFFF"/>
      <name val="ＭＳ Ｐゴシック"/>
      <family val="3"/>
    </font>
    <font>
      <sz val="6"/>
      <name val="ＭＳ Ｐゴシック"/>
      <family val="3"/>
      <charset val="128"/>
    </font>
    <font>
      <sz val="11"/>
      <color rgb="FF000000"/>
      <name val="ＭＳ Ｐゴシック"/>
      <family val="3"/>
      <charset val="128"/>
    </font>
    <font>
      <sz val="18"/>
      <name val="ＭＳ Ｐゴシック"/>
      <family val="3"/>
      <charset val="128"/>
    </font>
    <font>
      <sz val="11"/>
      <name val="ＭＳ Ｐゴシック"/>
      <family val="3"/>
      <charset val="128"/>
    </font>
    <font>
      <sz val="11"/>
      <color rgb="FF000000"/>
      <name val="DejaVu Sans"/>
      <family val="3"/>
      <charset val="128"/>
    </font>
    <font>
      <b/>
      <sz val="16"/>
      <name val="ＭＳ Ｐゴシック"/>
      <family val="3"/>
      <charset val="128"/>
    </font>
    <font>
      <sz val="9"/>
      <color rgb="FF000000"/>
      <name val="ＭＳ Ｐゴシック"/>
      <family val="3"/>
      <charset val="128"/>
    </font>
    <font>
      <sz val="13"/>
      <name val="ＭＳ ゴシック"/>
      <family val="3"/>
      <charset val="128"/>
    </font>
    <font>
      <b/>
      <sz val="16"/>
      <name val="DejaVu Sans"/>
      <family val="3"/>
      <charset val="128"/>
    </font>
    <font>
      <sz val="14"/>
      <name val="ＭＳ Ｐゴシック"/>
      <family val="3"/>
      <charset val="128"/>
    </font>
    <font>
      <sz val="14"/>
      <name val="DejaVu Sans"/>
      <family val="3"/>
      <charset val="128"/>
    </font>
    <font>
      <sz val="13"/>
      <name val="ＭＳ Ｐゴシック"/>
      <family val="3"/>
      <charset val="128"/>
    </font>
    <font>
      <b/>
      <sz val="10"/>
      <name val="DejaVu Sans"/>
      <family val="2"/>
    </font>
    <font>
      <sz val="11"/>
      <color theme="1"/>
      <name val="游ゴシック"/>
      <family val="3"/>
      <charset val="128"/>
      <scheme val="minor"/>
    </font>
    <font>
      <sz val="9"/>
      <color rgb="FF000000"/>
      <name val="DejaVu Sans"/>
      <family val="3"/>
      <charset val="128"/>
    </font>
    <font>
      <sz val="9"/>
      <name val="ＭＳ Ｐゴシック"/>
      <family val="3"/>
      <charset val="128"/>
    </font>
    <font>
      <sz val="9"/>
      <name val="DejaVu Sans"/>
      <family val="3"/>
      <charset val="128"/>
    </font>
    <font>
      <sz val="9"/>
      <color rgb="FF000000"/>
      <name val="ＭＳ Ｐ明朝"/>
      <family val="2"/>
    </font>
    <font>
      <sz val="11"/>
      <name val="DejaVu Sans"/>
      <family val="3"/>
      <charset val="128"/>
    </font>
    <font>
      <sz val="14"/>
      <color rgb="FF000000"/>
      <name val="ＭＳ Ｐゴシック"/>
      <family val="3"/>
    </font>
    <font>
      <sz val="14"/>
      <color rgb="FF000000"/>
      <name val="ＭＳ Ｐゴシック"/>
      <family val="3"/>
      <charset val="128"/>
    </font>
  </fonts>
  <fills count="32">
    <fill>
      <patternFill patternType="none"/>
    </fill>
    <fill>
      <patternFill patternType="gray125"/>
    </fill>
    <fill>
      <patternFill patternType="solid">
        <fgColor rgb="FFE2F0D9"/>
        <bgColor rgb="FFEDEDED"/>
      </patternFill>
    </fill>
    <fill>
      <patternFill patternType="solid">
        <fgColor rgb="FFDEEBF7"/>
        <bgColor rgb="FFDAE3F3"/>
      </patternFill>
    </fill>
    <fill>
      <patternFill patternType="solid">
        <fgColor rgb="FFFFF2CC"/>
        <bgColor rgb="FFFFFFCC"/>
      </patternFill>
    </fill>
    <fill>
      <patternFill patternType="solid">
        <fgColor rgb="FFF8CBAD"/>
        <bgColor rgb="FFFFE699"/>
      </patternFill>
    </fill>
    <fill>
      <patternFill patternType="solid">
        <fgColor rgb="FF2E75B6"/>
        <bgColor rgb="FF0563C1"/>
      </patternFill>
    </fill>
    <fill>
      <patternFill patternType="solid">
        <fgColor rgb="FFFBE5D6"/>
        <bgColor rgb="FFFFF2CC"/>
      </patternFill>
    </fill>
    <fill>
      <patternFill patternType="solid">
        <fgColor rgb="FFCCFFCC"/>
        <bgColor rgb="FFCCFFFF"/>
      </patternFill>
    </fill>
    <fill>
      <patternFill patternType="solid">
        <fgColor rgb="FFFFE699"/>
        <bgColor rgb="FFFFFF99"/>
      </patternFill>
    </fill>
    <fill>
      <patternFill patternType="solid">
        <fgColor rgb="FFDAE3F3"/>
        <bgColor rgb="FFDEEBF7"/>
      </patternFill>
    </fill>
    <fill>
      <patternFill patternType="solid">
        <fgColor rgb="FFCCFFFF"/>
        <bgColor rgb="FFCCFFCC"/>
      </patternFill>
    </fill>
    <fill>
      <patternFill patternType="solid">
        <fgColor rgb="FFEDEDED"/>
        <bgColor rgb="FFDEEBF7"/>
      </patternFill>
    </fill>
    <fill>
      <patternFill patternType="solid">
        <fgColor rgb="FF00FFFF"/>
        <bgColor rgb="FF00CCFF"/>
      </patternFill>
    </fill>
    <fill>
      <patternFill patternType="solid">
        <fgColor rgb="FFFFFF99"/>
        <bgColor rgb="FFFFFFCC"/>
      </patternFill>
    </fill>
    <fill>
      <patternFill patternType="solid">
        <fgColor rgb="FFFF8080"/>
        <bgColor rgb="FFFF99CC"/>
      </patternFill>
    </fill>
    <fill>
      <patternFill patternType="solid">
        <fgColor rgb="FFFF99CC"/>
        <bgColor rgb="FFFF8080"/>
      </patternFill>
    </fill>
    <fill>
      <patternFill patternType="solid">
        <fgColor rgb="FFC0C0C0"/>
        <bgColor rgb="FFBFBFBF"/>
      </patternFill>
    </fill>
    <fill>
      <patternFill patternType="solid">
        <fgColor rgb="FFFFFFCC"/>
        <bgColor rgb="FFFFF2CC"/>
      </patternFill>
    </fill>
    <fill>
      <patternFill patternType="solid">
        <fgColor rgb="FFFFFFFF"/>
        <bgColor rgb="FFFFFFCC"/>
      </patternFill>
    </fill>
    <fill>
      <patternFill patternType="solid">
        <fgColor rgb="FFBFBFBF"/>
        <bgColor rgb="FFC0C0C0"/>
      </patternFill>
    </fill>
    <fill>
      <patternFill patternType="solid">
        <fgColor rgb="FFA8A8A8"/>
        <bgColor rgb="FFBFBFBF"/>
      </patternFill>
    </fill>
    <fill>
      <patternFill patternType="solid">
        <fgColor rgb="FFDFDFE0"/>
        <bgColor rgb="FFDAE3F3"/>
      </patternFill>
    </fill>
    <fill>
      <patternFill patternType="solid">
        <fgColor rgb="FFD0CECE"/>
        <bgColor rgb="FFC0C0C0"/>
      </patternFill>
    </fill>
    <fill>
      <patternFill patternType="solid">
        <fgColor rgb="FF99CCFF"/>
        <bgColor rgb="FFBDD7EE"/>
      </patternFill>
    </fill>
    <fill>
      <patternFill patternType="solid">
        <fgColor rgb="FFFFFF00"/>
        <bgColor rgb="FFFFFF99"/>
      </patternFill>
    </fill>
    <fill>
      <patternFill patternType="solid">
        <fgColor rgb="FF00FF00"/>
        <bgColor rgb="FF00FFFF"/>
      </patternFill>
    </fill>
    <fill>
      <patternFill patternType="solid">
        <fgColor rgb="FF99CC00"/>
        <bgColor rgb="FFA8A8A8"/>
      </patternFill>
    </fill>
    <fill>
      <patternFill patternType="solid">
        <fgColor rgb="FFBDD7EE"/>
        <bgColor rgb="FFD0CECE"/>
      </patternFill>
    </fill>
    <fill>
      <patternFill patternType="solid">
        <fgColor theme="7" tint="0.79998168889431442"/>
        <bgColor rgb="FFFFE699"/>
      </patternFill>
    </fill>
    <fill>
      <patternFill patternType="solid">
        <fgColor theme="7" tint="0.79998168889431442"/>
        <bgColor indexed="64"/>
      </patternFill>
    </fill>
    <fill>
      <patternFill patternType="solid">
        <fgColor rgb="FFFFFF00"/>
        <bgColor indexed="64"/>
      </patternFill>
    </fill>
  </fills>
  <borders count="23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thin">
        <color auto="1"/>
      </right>
      <top style="medium">
        <color auto="1"/>
      </top>
      <bottom style="double">
        <color rgb="FF1F4E79"/>
      </bottom>
      <diagonal/>
    </border>
    <border>
      <left style="thin">
        <color auto="1"/>
      </left>
      <right style="thin">
        <color rgb="FF1F4E79"/>
      </right>
      <top style="medium">
        <color auto="1"/>
      </top>
      <bottom/>
      <diagonal/>
    </border>
    <border>
      <left style="thin">
        <color rgb="FF1F4E79"/>
      </left>
      <right style="dotted">
        <color rgb="FF5B9BD5"/>
      </right>
      <top style="medium">
        <color auto="1"/>
      </top>
      <bottom style="thin">
        <color auto="1"/>
      </bottom>
      <diagonal/>
    </border>
    <border>
      <left style="dotted">
        <color rgb="FF5B9BD5"/>
      </left>
      <right style="double">
        <color rgb="FF1F4E79"/>
      </right>
      <top style="medium">
        <color auto="1"/>
      </top>
      <bottom style="thin">
        <color auto="1"/>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rgb="FF1F4E79"/>
      </left>
      <right style="dotted">
        <color rgb="FF5B9BD5"/>
      </right>
      <top/>
      <bottom/>
      <diagonal/>
    </border>
    <border>
      <left style="dotted">
        <color rgb="FF5B9BD5"/>
      </left>
      <right style="double">
        <color rgb="FF1F4E79"/>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style="thin">
        <color rgb="FF1F4E79"/>
      </right>
      <top style="thin">
        <color auto="1"/>
      </top>
      <bottom style="double">
        <color rgb="FF1F4E79"/>
      </bottom>
      <diagonal/>
    </border>
    <border>
      <left style="thin">
        <color rgb="FF1F4E79"/>
      </left>
      <right/>
      <top style="thin">
        <color auto="1"/>
      </top>
      <bottom style="dashed">
        <color rgb="FF1F4E79"/>
      </bottom>
      <diagonal/>
    </border>
    <border>
      <left style="dotted">
        <color auto="1"/>
      </left>
      <right style="double">
        <color rgb="FF1F4E79"/>
      </right>
      <top style="thin">
        <color auto="1"/>
      </top>
      <bottom style="double">
        <color rgb="FF1F4E79"/>
      </bottom>
      <diagonal/>
    </border>
    <border>
      <left style="thin">
        <color rgb="FF1F4E79"/>
      </left>
      <right/>
      <top style="dashed">
        <color rgb="FF1F4E79"/>
      </top>
      <bottom style="double">
        <color rgb="FF1F4E79"/>
      </bottom>
      <diagonal/>
    </border>
    <border>
      <left style="double">
        <color rgb="FF1F4E79"/>
      </left>
      <right style="thin">
        <color rgb="FF1F4E79"/>
      </right>
      <top style="double">
        <color rgb="FF1F4E79"/>
      </top>
      <bottom style="double">
        <color rgb="FF1F4E79"/>
      </bottom>
      <diagonal/>
    </border>
    <border>
      <left style="thin">
        <color rgb="FF1F4E79"/>
      </left>
      <right style="double">
        <color rgb="FF1F4E79"/>
      </right>
      <top style="double">
        <color rgb="FF1F4E79"/>
      </top>
      <bottom style="double">
        <color rgb="FF1F4E79"/>
      </bottom>
      <diagonal/>
    </border>
    <border>
      <left style="medium">
        <color auto="1"/>
      </left>
      <right/>
      <top/>
      <bottom style="medium">
        <color auto="1"/>
      </bottom>
      <diagonal/>
    </border>
    <border>
      <left style="double">
        <color rgb="FF1F4E79"/>
      </left>
      <right style="thin">
        <color rgb="FF1F4E79"/>
      </right>
      <top style="double">
        <color rgb="FF1F4E79"/>
      </top>
      <bottom style="medium">
        <color auto="1"/>
      </bottom>
      <diagonal/>
    </border>
    <border>
      <left/>
      <right style="double">
        <color rgb="FF1F4E79"/>
      </right>
      <top style="double">
        <color rgb="FF1F4E79"/>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medium">
        <color auto="1"/>
      </left>
      <right/>
      <top/>
      <bottom style="double">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style="medium">
        <color auto="1"/>
      </right>
      <top/>
      <bottom style="double">
        <color auto="1"/>
      </bottom>
      <diagonal/>
    </border>
    <border>
      <left style="thin">
        <color auto="1"/>
      </left>
      <right style="hair">
        <color auto="1"/>
      </right>
      <top/>
      <bottom style="thin">
        <color auto="1"/>
      </bottom>
      <diagonal/>
    </border>
    <border>
      <left style="hair">
        <color auto="1"/>
      </left>
      <right/>
      <top/>
      <bottom style="thin">
        <color auto="1"/>
      </bottom>
      <diagonal/>
    </border>
    <border>
      <left/>
      <right style="thin">
        <color auto="1"/>
      </right>
      <top/>
      <bottom style="thin">
        <color auto="1"/>
      </bottom>
      <diagonal/>
    </border>
    <border>
      <left/>
      <right style="hair">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hair">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diagonal/>
    </border>
    <border>
      <left style="medium">
        <color auto="1"/>
      </left>
      <right style="thin">
        <color auto="1"/>
      </right>
      <top/>
      <bottom style="hair">
        <color rgb="FFFF0000"/>
      </bottom>
      <diagonal/>
    </border>
    <border>
      <left/>
      <right style="thin">
        <color auto="1"/>
      </right>
      <top/>
      <bottom style="hair">
        <color rgb="FFFF0000"/>
      </bottom>
      <diagonal/>
    </border>
    <border>
      <left/>
      <right/>
      <top/>
      <bottom style="hair">
        <color rgb="FFFF0000"/>
      </bottom>
      <diagonal/>
    </border>
    <border>
      <left style="thin">
        <color auto="1"/>
      </left>
      <right style="thin">
        <color auto="1"/>
      </right>
      <top/>
      <bottom style="hair">
        <color rgb="FFFF0000"/>
      </bottom>
      <diagonal/>
    </border>
    <border>
      <left style="thin">
        <color auto="1"/>
      </left>
      <right/>
      <top/>
      <bottom style="hair">
        <color rgb="FFFF0000"/>
      </bottom>
      <diagonal/>
    </border>
    <border>
      <left style="thin">
        <color auto="1"/>
      </left>
      <right/>
      <top/>
      <bottom style="hair">
        <color rgb="FF0000FF"/>
      </bottom>
      <diagonal/>
    </border>
    <border>
      <left style="thin">
        <color auto="1"/>
      </left>
      <right style="medium">
        <color auto="1"/>
      </right>
      <top/>
      <bottom style="hair">
        <color rgb="FF0000FF"/>
      </bottom>
      <diagonal/>
    </border>
    <border>
      <left style="medium">
        <color auto="1"/>
      </left>
      <right style="thin">
        <color auto="1"/>
      </right>
      <top/>
      <bottom style="medium">
        <color auto="1"/>
      </bottom>
      <diagonal/>
    </border>
    <border>
      <left/>
      <right style="thin">
        <color auto="1"/>
      </right>
      <top/>
      <bottom style="medium">
        <color auto="1"/>
      </bottom>
      <diagonal/>
    </border>
    <border>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thin">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thin">
        <color auto="1"/>
      </right>
      <top style="medium">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style="thin">
        <color auto="1"/>
      </right>
      <top style="thin">
        <color auto="1"/>
      </top>
      <bottom style="thin">
        <color auto="1"/>
      </bottom>
      <diagonal/>
    </border>
    <border>
      <left style="medium">
        <color auto="1"/>
      </left>
      <right style="thin">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medium">
        <color auto="1"/>
      </right>
      <top style="medium">
        <color auto="1"/>
      </top>
      <bottom style="medium">
        <color auto="1"/>
      </bottom>
      <diagonal/>
    </border>
    <border>
      <left/>
      <right style="thin">
        <color auto="1"/>
      </right>
      <top style="medium">
        <color auto="1"/>
      </top>
      <bottom/>
      <diagonal/>
    </border>
    <border>
      <left style="thick">
        <color auto="1"/>
      </left>
      <right/>
      <top/>
      <bottom/>
      <diagonal/>
    </border>
    <border>
      <left style="thin">
        <color auto="1"/>
      </left>
      <right style="medium">
        <color auto="1"/>
      </right>
      <top/>
      <bottom style="double">
        <color auto="1"/>
      </bottom>
      <diagonal/>
    </border>
    <border>
      <left/>
      <right style="medium">
        <color auto="1"/>
      </right>
      <top style="medium">
        <color auto="1"/>
      </top>
      <bottom style="double">
        <color auto="1"/>
      </bottom>
      <diagonal/>
    </border>
    <border>
      <left style="medium">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top style="medium">
        <color auto="1"/>
      </top>
      <bottom style="thin">
        <color auto="1"/>
      </bottom>
      <diagonal/>
    </border>
    <border>
      <left style="thin">
        <color auto="1"/>
      </left>
      <right style="thin">
        <color auto="1"/>
      </right>
      <top style="thin">
        <color auto="1"/>
      </top>
      <bottom style="double">
        <color auto="1"/>
      </bottom>
      <diagonal/>
    </border>
    <border>
      <left style="medium">
        <color auto="1"/>
      </left>
      <right style="thin">
        <color auto="1"/>
      </right>
      <top/>
      <bottom style="double">
        <color auto="1"/>
      </bottom>
      <diagonal/>
    </border>
    <border>
      <left style="thin">
        <color auto="1"/>
      </left>
      <right style="thin">
        <color auto="1"/>
      </right>
      <top/>
      <bottom style="thin">
        <color auto="1"/>
      </bottom>
      <diagonal/>
    </border>
    <border>
      <left style="thin">
        <color auto="1"/>
      </left>
      <right style="thin">
        <color auto="1"/>
      </right>
      <top/>
      <bottom style="double">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right/>
      <top/>
      <bottom style="hair">
        <color auto="1"/>
      </bottom>
      <diagonal/>
    </border>
    <border>
      <left/>
      <right style="medium">
        <color auto="1"/>
      </right>
      <top/>
      <bottom style="hair">
        <color auto="1"/>
      </bottom>
      <diagonal/>
    </border>
    <border>
      <left style="thin">
        <color auto="1"/>
      </left>
      <right style="thin">
        <color auto="1"/>
      </right>
      <top style="double">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right style="medium">
        <color auto="1"/>
      </right>
      <top style="hair">
        <color auto="1"/>
      </top>
      <bottom style="medium">
        <color auto="1"/>
      </bottom>
      <diagonal/>
    </border>
    <border>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dashed">
        <color rgb="FFFF0000"/>
      </bottom>
      <diagonal/>
    </border>
    <border>
      <left/>
      <right style="thin">
        <color auto="1"/>
      </right>
      <top style="medium">
        <color auto="1"/>
      </top>
      <bottom style="dashed">
        <color rgb="FFFF0000"/>
      </bottom>
      <diagonal/>
    </border>
    <border>
      <left/>
      <right/>
      <top style="medium">
        <color auto="1"/>
      </top>
      <bottom style="dashed">
        <color rgb="FFFF0000"/>
      </bottom>
      <diagonal/>
    </border>
    <border>
      <left style="thin">
        <color auto="1"/>
      </left>
      <right style="thin">
        <color auto="1"/>
      </right>
      <top style="medium">
        <color auto="1"/>
      </top>
      <bottom style="dashed">
        <color rgb="FFFF0000"/>
      </bottom>
      <diagonal/>
    </border>
    <border>
      <left style="thin">
        <color auto="1"/>
      </left>
      <right/>
      <top style="medium">
        <color auto="1"/>
      </top>
      <bottom style="dashed">
        <color rgb="FFFF0000"/>
      </bottom>
      <diagonal/>
    </border>
    <border>
      <left style="thin">
        <color auto="1"/>
      </left>
      <right style="medium">
        <color auto="1"/>
      </right>
      <top style="medium">
        <color auto="1"/>
      </top>
      <bottom style="dashed">
        <color rgb="FFFF0000"/>
      </bottom>
      <diagonal/>
    </border>
    <border>
      <left/>
      <right style="medium">
        <color auto="1"/>
      </right>
      <top style="medium">
        <color auto="1"/>
      </top>
      <bottom style="dashed">
        <color rgb="FFFF0000"/>
      </bottom>
      <diagonal/>
    </border>
    <border>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thin">
        <color auto="1"/>
      </top>
      <bottom style="hair">
        <color auto="1"/>
      </bottom>
      <diagonal/>
    </border>
    <border>
      <left style="thin">
        <color auto="1"/>
      </left>
      <right/>
      <top style="thin">
        <color auto="1"/>
      </top>
      <bottom style="hair">
        <color auto="1"/>
      </bottom>
      <diagonal/>
    </border>
    <border>
      <left style="medium">
        <color auto="1"/>
      </left>
      <right style="thin">
        <color auto="1"/>
      </right>
      <top style="dashed">
        <color rgb="FFFF0000"/>
      </top>
      <bottom style="dashed">
        <color rgb="FFFF0000"/>
      </bottom>
      <diagonal/>
    </border>
    <border>
      <left/>
      <right style="thin">
        <color auto="1"/>
      </right>
      <top style="dashed">
        <color rgb="FFFF0000"/>
      </top>
      <bottom style="dashed">
        <color rgb="FFFF0000"/>
      </bottom>
      <diagonal/>
    </border>
    <border>
      <left/>
      <right/>
      <top style="dashed">
        <color rgb="FFFF0000"/>
      </top>
      <bottom style="dashed">
        <color rgb="FFFF0000"/>
      </bottom>
      <diagonal/>
    </border>
    <border>
      <left style="thin">
        <color auto="1"/>
      </left>
      <right style="thin">
        <color auto="1"/>
      </right>
      <top style="dashed">
        <color rgb="FFFF0000"/>
      </top>
      <bottom style="dashed">
        <color rgb="FFFF0000"/>
      </bottom>
      <diagonal/>
    </border>
    <border>
      <left style="thin">
        <color auto="1"/>
      </left>
      <right/>
      <top style="dashed">
        <color rgb="FFFF0000"/>
      </top>
      <bottom style="dashed">
        <color rgb="FFFF0000"/>
      </bottom>
      <diagonal/>
    </border>
    <border>
      <left style="thin">
        <color auto="1"/>
      </left>
      <right style="medium">
        <color auto="1"/>
      </right>
      <top style="dashed">
        <color rgb="FFFF0000"/>
      </top>
      <bottom style="dashed">
        <color rgb="FFFF0000"/>
      </bottom>
      <diagonal/>
    </border>
    <border>
      <left/>
      <right style="medium">
        <color auto="1"/>
      </right>
      <top style="dashed">
        <color rgb="FFFF0000"/>
      </top>
      <bottom style="dashed">
        <color rgb="FFFF0000"/>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style="thin">
        <color auto="1"/>
      </right>
      <top style="dashed">
        <color rgb="FFFF0000"/>
      </top>
      <bottom style="thin">
        <color auto="1"/>
      </bottom>
      <diagonal/>
    </border>
    <border>
      <left/>
      <right style="thin">
        <color auto="1"/>
      </right>
      <top style="dashed">
        <color rgb="FFFF0000"/>
      </top>
      <bottom style="thin">
        <color auto="1"/>
      </bottom>
      <diagonal/>
    </border>
    <border>
      <left/>
      <right/>
      <top style="dashed">
        <color rgb="FFFF0000"/>
      </top>
      <bottom style="thin">
        <color auto="1"/>
      </bottom>
      <diagonal/>
    </border>
    <border>
      <left style="thin">
        <color auto="1"/>
      </left>
      <right style="thin">
        <color auto="1"/>
      </right>
      <top style="dashed">
        <color rgb="FFFF0000"/>
      </top>
      <bottom style="thin">
        <color auto="1"/>
      </bottom>
      <diagonal/>
    </border>
    <border>
      <left style="thin">
        <color auto="1"/>
      </left>
      <right/>
      <top style="dashed">
        <color rgb="FFFF0000"/>
      </top>
      <bottom style="thin">
        <color auto="1"/>
      </bottom>
      <diagonal/>
    </border>
    <border>
      <left style="thin">
        <color auto="1"/>
      </left>
      <right style="medium">
        <color auto="1"/>
      </right>
      <top style="dashed">
        <color rgb="FFFF0000"/>
      </top>
      <bottom style="thin">
        <color auto="1"/>
      </bottom>
      <diagonal/>
    </border>
    <border>
      <left/>
      <right style="medium">
        <color auto="1"/>
      </right>
      <top style="dashed">
        <color rgb="FFFF0000"/>
      </top>
      <bottom style="thin">
        <color auto="1"/>
      </bottom>
      <diagonal/>
    </border>
    <border>
      <left style="medium">
        <color auto="1"/>
      </left>
      <right style="thin">
        <color auto="1"/>
      </right>
      <top style="hair">
        <color auto="1"/>
      </top>
      <bottom style="thin">
        <color auto="1"/>
      </bottom>
      <diagonal/>
    </border>
    <border>
      <left style="thin">
        <color auto="1"/>
      </left>
      <right/>
      <top style="hair">
        <color auto="1"/>
      </top>
      <bottom style="thin">
        <color auto="1"/>
      </bottom>
      <diagonal/>
    </border>
    <border>
      <left style="medium">
        <color auto="1"/>
      </left>
      <right style="thin">
        <color auto="1"/>
      </right>
      <top style="thin">
        <color auto="1"/>
      </top>
      <bottom style="dashed">
        <color rgb="FFFF0000"/>
      </bottom>
      <diagonal/>
    </border>
    <border>
      <left/>
      <right style="thin">
        <color auto="1"/>
      </right>
      <top style="thin">
        <color auto="1"/>
      </top>
      <bottom style="dashed">
        <color rgb="FFFF0000"/>
      </bottom>
      <diagonal/>
    </border>
    <border>
      <left/>
      <right/>
      <top style="thin">
        <color auto="1"/>
      </top>
      <bottom style="dashed">
        <color rgb="FFFF0000"/>
      </bottom>
      <diagonal/>
    </border>
    <border>
      <left style="thin">
        <color auto="1"/>
      </left>
      <right style="thin">
        <color auto="1"/>
      </right>
      <top style="thin">
        <color auto="1"/>
      </top>
      <bottom style="dashed">
        <color rgb="FFFF0000"/>
      </bottom>
      <diagonal/>
    </border>
    <border>
      <left style="thin">
        <color auto="1"/>
      </left>
      <right/>
      <top style="thin">
        <color auto="1"/>
      </top>
      <bottom style="dashed">
        <color rgb="FFFF0000"/>
      </bottom>
      <diagonal/>
    </border>
    <border>
      <left style="thin">
        <color auto="1"/>
      </left>
      <right style="medium">
        <color auto="1"/>
      </right>
      <top style="thin">
        <color auto="1"/>
      </top>
      <bottom style="dashed">
        <color rgb="FFFF0000"/>
      </bottom>
      <diagonal/>
    </border>
    <border>
      <left/>
      <right style="medium">
        <color auto="1"/>
      </right>
      <top style="thin">
        <color auto="1"/>
      </top>
      <bottom style="dashed">
        <color rgb="FFFF0000"/>
      </bottom>
      <diagonal/>
    </border>
    <border>
      <left style="thin">
        <color auto="1"/>
      </left>
      <right/>
      <top/>
      <bottom style="hair">
        <color auto="1"/>
      </bottom>
      <diagonal/>
    </border>
    <border>
      <left style="medium">
        <color auto="1"/>
      </left>
      <right style="thin">
        <color auto="1"/>
      </right>
      <top style="dashed">
        <color rgb="FFFF0000"/>
      </top>
      <bottom style="medium">
        <color auto="1"/>
      </bottom>
      <diagonal/>
    </border>
    <border>
      <left/>
      <right/>
      <top style="dashed">
        <color rgb="FFFF0000"/>
      </top>
      <bottom style="medium">
        <color auto="1"/>
      </bottom>
      <diagonal/>
    </border>
    <border>
      <left style="thin">
        <color auto="1"/>
      </left>
      <right style="thin">
        <color auto="1"/>
      </right>
      <top style="dashed">
        <color rgb="FFFF0000"/>
      </top>
      <bottom style="medium">
        <color auto="1"/>
      </bottom>
      <diagonal/>
    </border>
    <border>
      <left style="thin">
        <color auto="1"/>
      </left>
      <right style="medium">
        <color auto="1"/>
      </right>
      <top style="dashed">
        <color rgb="FFFF0000"/>
      </top>
      <bottom style="medium">
        <color auto="1"/>
      </bottom>
      <diagonal/>
    </border>
    <border>
      <left/>
      <right style="medium">
        <color auto="1"/>
      </right>
      <top style="dashed">
        <color rgb="FFFF0000"/>
      </top>
      <bottom style="medium">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medium">
        <color auto="1"/>
      </left>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diagonal/>
    </border>
    <border>
      <left/>
      <right style="dotted">
        <color auto="1"/>
      </right>
      <top style="medium">
        <color auto="1"/>
      </top>
      <bottom style="thin">
        <color auto="1"/>
      </bottom>
      <diagonal/>
    </border>
    <border>
      <left style="dotted">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dotted">
        <color auto="1"/>
      </left>
      <right style="thin">
        <color auto="1"/>
      </right>
      <top style="thin">
        <color auto="1"/>
      </top>
      <bottom style="thin">
        <color auto="1"/>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right style="medium">
        <color auto="1"/>
      </right>
      <top style="thin">
        <color auto="1"/>
      </top>
      <bottom style="dashed">
        <color auto="1"/>
      </bottom>
      <diagonal/>
    </border>
    <border>
      <left style="thin">
        <color auto="1"/>
      </left>
      <right style="dotted">
        <color auto="1"/>
      </right>
      <top style="thin">
        <color auto="1"/>
      </top>
      <bottom style="medium">
        <color auto="1"/>
      </bottom>
      <diagonal/>
    </border>
    <border>
      <left style="dotted">
        <color auto="1"/>
      </left>
      <right style="thin">
        <color auto="1"/>
      </right>
      <top style="thin">
        <color auto="1"/>
      </top>
      <bottom style="medium">
        <color auto="1"/>
      </bottom>
      <diagonal/>
    </border>
    <border>
      <left/>
      <right style="dotted">
        <color auto="1"/>
      </right>
      <top style="thin">
        <color auto="1"/>
      </top>
      <bottom style="medium">
        <color auto="1"/>
      </bottom>
      <diagonal/>
    </border>
    <border>
      <left style="dotted">
        <color auto="1"/>
      </left>
      <right/>
      <top style="thin">
        <color auto="1"/>
      </top>
      <bottom style="medium">
        <color auto="1"/>
      </bottom>
      <diagonal/>
    </border>
    <border>
      <left style="medium">
        <color auto="1"/>
      </left>
      <right style="thin">
        <color auto="1"/>
      </right>
      <top style="thin">
        <color auto="1"/>
      </top>
      <bottom style="dashed">
        <color auto="1"/>
      </bottom>
      <diagonal/>
    </border>
    <border>
      <left style="dotted">
        <color auto="1"/>
      </left>
      <right style="thin">
        <color auto="1"/>
      </right>
      <top style="medium">
        <color auto="1"/>
      </top>
      <bottom style="medium">
        <color auto="1"/>
      </bottom>
      <diagonal/>
    </border>
    <border>
      <left style="dashed">
        <color auto="1"/>
      </left>
      <right style="dashed">
        <color auto="1"/>
      </right>
      <top style="thin">
        <color auto="1"/>
      </top>
      <bottom style="medium">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right style="medium">
        <color auto="1"/>
      </right>
      <top style="dashed">
        <color auto="1"/>
      </top>
      <bottom style="medium">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right style="thin">
        <color auto="1"/>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hair">
        <color auto="1"/>
      </right>
      <top style="hair">
        <color auto="1"/>
      </top>
      <bottom style="hair">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style="hair">
        <color auto="1"/>
      </right>
      <top style="thin">
        <color auto="1"/>
      </top>
      <bottom style="hair">
        <color auto="1"/>
      </bottom>
      <diagonal/>
    </border>
    <border>
      <left style="thin">
        <color auto="1"/>
      </left>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double">
        <color auto="1"/>
      </bottom>
      <diagonal/>
    </border>
    <border>
      <left style="medium">
        <color auto="1"/>
      </left>
      <right style="medium">
        <color auto="1"/>
      </right>
      <top style="medium">
        <color auto="1"/>
      </top>
      <bottom/>
      <diagonal/>
    </border>
    <border>
      <left style="medium">
        <color indexed="64"/>
      </left>
      <right style="medium">
        <color auto="1"/>
      </right>
      <top style="medium">
        <color indexed="64"/>
      </top>
      <bottom style="double">
        <color auto="1"/>
      </bottom>
      <diagonal/>
    </border>
    <border>
      <left style="thin">
        <color auto="1"/>
      </left>
      <right style="thin">
        <color auto="1"/>
      </right>
      <top style="medium">
        <color indexed="64"/>
      </top>
      <bottom style="double">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double">
        <color auto="1"/>
      </bottom>
      <diagonal/>
    </border>
    <border>
      <left style="medium">
        <color indexed="64"/>
      </left>
      <right style="medium">
        <color auto="1"/>
      </right>
      <top/>
      <bottom style="double">
        <color auto="1"/>
      </bottom>
      <diagonal/>
    </border>
    <border>
      <left style="medium">
        <color indexed="64"/>
      </left>
      <right style="medium">
        <color auto="1"/>
      </right>
      <top/>
      <bottom style="hair">
        <color auto="1"/>
      </bottom>
      <diagonal/>
    </border>
    <border>
      <left style="medium">
        <color indexed="64"/>
      </left>
      <right style="medium">
        <color auto="1"/>
      </right>
      <top style="hair">
        <color auto="1"/>
      </top>
      <bottom style="medium">
        <color auto="1"/>
      </bottom>
      <diagonal/>
    </border>
    <border>
      <left style="medium">
        <color indexed="64"/>
      </left>
      <right style="medium">
        <color auto="1"/>
      </right>
      <top style="medium">
        <color auto="1"/>
      </top>
      <bottom style="dashed">
        <color rgb="FFFF0000"/>
      </bottom>
      <diagonal/>
    </border>
    <border>
      <left style="medium">
        <color indexed="64"/>
      </left>
      <right style="medium">
        <color auto="1"/>
      </right>
      <top style="dashed">
        <color rgb="FFFF0000"/>
      </top>
      <bottom style="dashed">
        <color rgb="FFFF0000"/>
      </bottom>
      <diagonal/>
    </border>
    <border>
      <left style="medium">
        <color indexed="64"/>
      </left>
      <right style="medium">
        <color auto="1"/>
      </right>
      <top style="dashed">
        <color rgb="FFFF0000"/>
      </top>
      <bottom style="thin">
        <color auto="1"/>
      </bottom>
      <diagonal/>
    </border>
    <border>
      <left style="medium">
        <color indexed="64"/>
      </left>
      <right style="medium">
        <color auto="1"/>
      </right>
      <top style="thin">
        <color auto="1"/>
      </top>
      <bottom style="dashed">
        <color rgb="FFFF0000"/>
      </bottom>
      <diagonal/>
    </border>
    <border>
      <left style="medium">
        <color indexed="64"/>
      </left>
      <right style="medium">
        <color auto="1"/>
      </right>
      <top style="dashed">
        <color rgb="FFFF0000"/>
      </top>
      <bottom style="medium">
        <color indexed="64"/>
      </bottom>
      <diagonal/>
    </border>
    <border>
      <left style="thin">
        <color auto="1"/>
      </left>
      <right style="thin">
        <color indexed="64"/>
      </right>
      <top/>
      <bottom/>
      <diagonal/>
    </border>
    <border>
      <left style="thin">
        <color auto="1"/>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right style="hair">
        <color auto="1"/>
      </right>
      <top style="hair">
        <color auto="1"/>
      </top>
      <bottom/>
      <diagonal/>
    </border>
    <border>
      <left/>
      <right/>
      <top style="medium">
        <color indexed="64"/>
      </top>
      <bottom/>
      <diagonal/>
    </border>
  </borders>
  <cellStyleXfs count="4">
    <xf numFmtId="0" fontId="0" fillId="0" borderId="0">
      <alignment vertical="center"/>
    </xf>
    <xf numFmtId="0" fontId="11" fillId="0" borderId="0" applyBorder="0" applyProtection="0">
      <alignment vertical="center"/>
    </xf>
    <xf numFmtId="0" fontId="1" fillId="0" borderId="0"/>
    <xf numFmtId="0" fontId="96" fillId="0" borderId="0">
      <alignment vertical="center"/>
    </xf>
  </cellStyleXfs>
  <cellXfs count="758">
    <xf numFmtId="0" fontId="0" fillId="0" borderId="0" xfId="0">
      <alignment vertical="center"/>
    </xf>
    <xf numFmtId="0" fontId="2"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Protection="1">
      <alignment vertical="center"/>
    </xf>
    <xf numFmtId="0" fontId="2"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Protection="1">
      <alignment vertical="center"/>
      <protection hidden="1"/>
    </xf>
    <xf numFmtId="0" fontId="2" fillId="0" borderId="0" xfId="0" applyFont="1" applyProtection="1">
      <alignment vertical="center"/>
      <protection hidden="1"/>
    </xf>
    <xf numFmtId="0" fontId="2" fillId="0" borderId="0" xfId="0" applyFont="1" applyProtection="1">
      <alignment vertical="center"/>
      <protection hidden="1"/>
    </xf>
    <xf numFmtId="0" fontId="2"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3" fillId="0" borderId="0" xfId="0" applyFont="1" applyProtection="1">
      <alignment vertical="center"/>
      <protection hidden="1"/>
    </xf>
    <xf numFmtId="0" fontId="4" fillId="0" borderId="1" xfId="0" applyFont="1" applyBorder="1" applyAlignment="1" applyProtection="1">
      <alignment horizontal="left"/>
      <protection hidden="1"/>
    </xf>
    <xf numFmtId="0" fontId="3" fillId="0" borderId="2" xfId="0" applyFont="1" applyBorder="1" applyProtection="1">
      <alignment vertical="center"/>
      <protection hidden="1"/>
    </xf>
    <xf numFmtId="0" fontId="3" fillId="0" borderId="3" xfId="0" applyFont="1" applyBorder="1" applyProtection="1">
      <alignment vertical="center"/>
      <protection hidden="1"/>
    </xf>
    <xf numFmtId="0" fontId="3" fillId="0" borderId="0" xfId="0" applyFont="1" applyBorder="1" applyProtection="1">
      <alignment vertical="center"/>
      <protection hidden="1"/>
    </xf>
    <xf numFmtId="0" fontId="6" fillId="0" borderId="0" xfId="0" applyFont="1" applyProtection="1">
      <alignment vertical="center"/>
      <protection hidden="1"/>
    </xf>
    <xf numFmtId="0" fontId="6" fillId="0" borderId="0" xfId="0" applyFont="1" applyProtection="1">
      <alignment vertical="center"/>
      <protection hidden="1"/>
    </xf>
    <xf numFmtId="0" fontId="6"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Protection="1">
      <alignment vertical="center"/>
    </xf>
    <xf numFmtId="0" fontId="3" fillId="0" borderId="0" xfId="0" applyFont="1">
      <alignment vertical="center"/>
    </xf>
    <xf numFmtId="0" fontId="0" fillId="0" borderId="4" xfId="0" applyBorder="1" applyAlignment="1" applyProtection="1">
      <alignment vertical="center"/>
      <protection hidden="1"/>
    </xf>
    <xf numFmtId="0" fontId="2" fillId="0" borderId="9" xfId="0" applyFont="1" applyBorder="1" applyProtection="1">
      <alignment vertical="center"/>
      <protection hidden="1"/>
    </xf>
    <xf numFmtId="0" fontId="13" fillId="0" borderId="0" xfId="0" applyFont="1" applyBorder="1" applyAlignment="1" applyProtection="1">
      <alignment horizontal="left" vertical="center"/>
      <protection hidden="1"/>
    </xf>
    <xf numFmtId="0" fontId="2" fillId="0" borderId="0" xfId="0" applyFont="1" applyBorder="1" applyAlignment="1" applyProtection="1">
      <alignment horizontal="center" vertical="center"/>
      <protection hidden="1"/>
    </xf>
    <xf numFmtId="0" fontId="0" fillId="0" borderId="10" xfId="0" applyBorder="1" applyProtection="1">
      <alignment vertical="center"/>
      <protection hidden="1"/>
    </xf>
    <xf numFmtId="0" fontId="2" fillId="0" borderId="11" xfId="0" applyFont="1" applyBorder="1" applyProtection="1">
      <alignment vertical="center"/>
      <protection hidden="1"/>
    </xf>
    <xf numFmtId="0" fontId="18" fillId="4" borderId="15" xfId="0" applyFont="1" applyFill="1" applyBorder="1" applyProtection="1">
      <alignment vertical="center"/>
      <protection hidden="1"/>
    </xf>
    <xf numFmtId="0" fontId="20" fillId="4" borderId="16" xfId="0" applyFont="1" applyFill="1" applyBorder="1" applyAlignment="1" applyProtection="1">
      <alignment horizontal="center" vertical="center"/>
      <protection hidden="1"/>
    </xf>
    <xf numFmtId="0" fontId="2" fillId="4" borderId="16" xfId="0" applyFont="1" applyFill="1" applyBorder="1" applyProtection="1">
      <alignment vertical="center"/>
      <protection hidden="1"/>
    </xf>
    <xf numFmtId="0" fontId="21" fillId="4" borderId="16" xfId="0" applyFont="1" applyFill="1" applyBorder="1" applyProtection="1">
      <alignment vertical="center"/>
      <protection hidden="1"/>
    </xf>
    <xf numFmtId="0" fontId="21" fillId="4" borderId="16" xfId="0" applyFont="1" applyFill="1" applyBorder="1" applyAlignment="1" applyProtection="1">
      <alignment horizontal="center" vertical="center"/>
      <protection hidden="1"/>
    </xf>
    <xf numFmtId="0" fontId="21" fillId="4" borderId="17" xfId="0" applyFont="1" applyFill="1" applyBorder="1" applyProtection="1">
      <alignment vertical="center"/>
      <protection hidden="1"/>
    </xf>
    <xf numFmtId="0" fontId="2" fillId="4" borderId="22" xfId="0" applyFont="1" applyFill="1" applyBorder="1" applyAlignment="1" applyProtection="1">
      <alignment horizontal="center" vertical="center"/>
      <protection hidden="1"/>
    </xf>
    <xf numFmtId="0" fontId="13" fillId="4" borderId="23" xfId="0" applyFont="1" applyFill="1" applyBorder="1" applyAlignment="1" applyProtection="1">
      <alignment horizontal="left" vertical="center"/>
      <protection hidden="1"/>
    </xf>
    <xf numFmtId="0" fontId="2" fillId="4" borderId="24" xfId="0" applyFont="1" applyFill="1" applyBorder="1" applyAlignment="1" applyProtection="1">
      <alignment vertical="center"/>
      <protection hidden="1"/>
    </xf>
    <xf numFmtId="0" fontId="13" fillId="4" borderId="23" xfId="0" applyFont="1" applyFill="1" applyBorder="1" applyAlignment="1" applyProtection="1">
      <alignment horizontal="center" vertical="center"/>
      <protection hidden="1"/>
    </xf>
    <xf numFmtId="0" fontId="2" fillId="4" borderId="26" xfId="0" applyFont="1" applyFill="1" applyBorder="1" applyAlignment="1" applyProtection="1">
      <alignment horizontal="center" vertical="center"/>
      <protection hidden="1"/>
    </xf>
    <xf numFmtId="0" fontId="13" fillId="4" borderId="27" xfId="0" applyFont="1" applyFill="1" applyBorder="1" applyAlignment="1" applyProtection="1">
      <alignment horizontal="center" vertical="center"/>
      <protection hidden="1"/>
    </xf>
    <xf numFmtId="0" fontId="2" fillId="4" borderId="28" xfId="0" applyFont="1" applyFill="1" applyBorder="1" applyAlignment="1" applyProtection="1">
      <alignment vertical="center"/>
      <protection hidden="1"/>
    </xf>
    <xf numFmtId="0" fontId="13" fillId="4" borderId="25" xfId="0" applyFont="1" applyFill="1" applyBorder="1" applyAlignment="1" applyProtection="1">
      <alignment vertical="center"/>
      <protection hidden="1"/>
    </xf>
    <xf numFmtId="0" fontId="13" fillId="4" borderId="28" xfId="0" applyFont="1" applyFill="1" applyBorder="1" applyAlignment="1" applyProtection="1">
      <alignment vertical="center"/>
      <protection hidden="1"/>
    </xf>
    <xf numFmtId="0" fontId="0" fillId="0" borderId="0" xfId="0" applyAlignment="1" applyProtection="1">
      <alignment vertical="center"/>
      <protection hidden="1"/>
    </xf>
    <xf numFmtId="0" fontId="2" fillId="0" borderId="0" xfId="0" applyFont="1" applyBorder="1" applyProtection="1">
      <alignment vertical="center"/>
      <protection hidden="1"/>
    </xf>
    <xf numFmtId="0" fontId="0" fillId="0" borderId="0" xfId="0" applyAlignment="1" applyProtection="1">
      <alignment vertical="center"/>
    </xf>
    <xf numFmtId="0" fontId="0" fillId="0" borderId="0" xfId="0" applyAlignment="1">
      <alignment vertical="center"/>
    </xf>
    <xf numFmtId="0" fontId="29" fillId="3" borderId="33" xfId="2" applyFont="1" applyFill="1" applyBorder="1" applyAlignment="1" applyProtection="1">
      <alignment horizontal="center" vertical="center" wrapText="1"/>
      <protection hidden="1"/>
    </xf>
    <xf numFmtId="0" fontId="0" fillId="0" borderId="0" xfId="0" applyBorder="1" applyProtection="1">
      <alignment vertical="center"/>
      <protection hidden="1"/>
    </xf>
    <xf numFmtId="0" fontId="0" fillId="0" borderId="35" xfId="0" applyBorder="1" applyProtection="1">
      <alignment vertical="center"/>
      <protection hidden="1"/>
    </xf>
    <xf numFmtId="0" fontId="2" fillId="0" borderId="38" xfId="0" applyFont="1" applyBorder="1" applyProtection="1">
      <alignment vertical="center"/>
      <protection hidden="1"/>
    </xf>
    <xf numFmtId="0" fontId="32" fillId="0" borderId="0" xfId="0" applyFont="1" applyProtection="1">
      <alignment vertical="center"/>
      <protection hidden="1"/>
    </xf>
    <xf numFmtId="0" fontId="26" fillId="0" borderId="0" xfId="2" applyFont="1" applyBorder="1" applyAlignment="1" applyProtection="1">
      <alignment horizontal="center" vertical="center" wrapText="1"/>
      <protection hidden="1"/>
    </xf>
    <xf numFmtId="0" fontId="33" fillId="0" borderId="4" xfId="0" applyFont="1" applyBorder="1" applyProtection="1">
      <alignment vertical="center"/>
      <protection hidden="1"/>
    </xf>
    <xf numFmtId="0" fontId="32" fillId="0" borderId="9" xfId="0" applyFont="1" applyBorder="1" applyProtection="1">
      <alignment vertical="center"/>
      <protection hidden="1"/>
    </xf>
    <xf numFmtId="0" fontId="33" fillId="0" borderId="10" xfId="0" applyFont="1" applyBorder="1" applyProtection="1">
      <alignment vertical="center"/>
      <protection hidden="1"/>
    </xf>
    <xf numFmtId="0" fontId="30" fillId="3" borderId="40" xfId="2" applyFont="1" applyFill="1" applyBorder="1" applyAlignment="1" applyProtection="1">
      <alignment horizontal="left" vertical="center"/>
      <protection hidden="1"/>
    </xf>
    <xf numFmtId="0" fontId="34" fillId="3" borderId="0" xfId="2" applyFont="1" applyFill="1" applyBorder="1" applyAlignment="1" applyProtection="1">
      <alignment horizontal="left" vertical="center"/>
      <protection hidden="1"/>
    </xf>
    <xf numFmtId="0" fontId="34" fillId="3" borderId="41" xfId="2" applyFont="1" applyFill="1" applyBorder="1" applyAlignment="1" applyProtection="1">
      <alignment horizontal="left" vertical="center"/>
      <protection hidden="1"/>
    </xf>
    <xf numFmtId="0" fontId="32" fillId="0" borderId="11" xfId="0" applyFont="1" applyBorder="1" applyProtection="1">
      <alignment vertical="center"/>
      <protection hidden="1"/>
    </xf>
    <xf numFmtId="0" fontId="33" fillId="0" borderId="0" xfId="0" applyFont="1" applyProtection="1">
      <alignment vertical="center"/>
      <protection hidden="1"/>
    </xf>
    <xf numFmtId="0" fontId="35" fillId="4" borderId="42" xfId="2" applyFont="1" applyFill="1" applyBorder="1" applyAlignment="1" applyProtection="1">
      <alignment vertical="center"/>
      <protection hidden="1"/>
    </xf>
    <xf numFmtId="0" fontId="36" fillId="4" borderId="43" xfId="2" applyFont="1" applyFill="1" applyBorder="1" applyAlignment="1" applyProtection="1">
      <alignment vertical="center"/>
      <protection hidden="1"/>
    </xf>
    <xf numFmtId="0" fontId="36" fillId="4" borderId="44" xfId="2" applyFont="1" applyFill="1" applyBorder="1" applyAlignment="1" applyProtection="1">
      <alignment vertical="center"/>
      <protection hidden="1"/>
    </xf>
    <xf numFmtId="0" fontId="32" fillId="0" borderId="0" xfId="0" applyFont="1" applyProtection="1">
      <alignment vertical="center"/>
      <protection hidden="1"/>
    </xf>
    <xf numFmtId="0" fontId="13" fillId="4" borderId="45" xfId="0" applyFont="1" applyFill="1" applyBorder="1" applyAlignment="1" applyProtection="1">
      <alignment vertical="center"/>
      <protection hidden="1"/>
    </xf>
    <xf numFmtId="0" fontId="2" fillId="4" borderId="46" xfId="0" applyFont="1" applyFill="1" applyBorder="1" applyAlignment="1" applyProtection="1">
      <alignment horizontal="center" vertical="center"/>
      <protection hidden="1"/>
    </xf>
    <xf numFmtId="0" fontId="13" fillId="4" borderId="17" xfId="0" applyFont="1" applyFill="1" applyBorder="1" applyAlignment="1" applyProtection="1">
      <alignment horizontal="center" vertical="center"/>
      <protection hidden="1"/>
    </xf>
    <xf numFmtId="0" fontId="13" fillId="4" borderId="47" xfId="0" applyFont="1" applyFill="1" applyBorder="1" applyAlignment="1" applyProtection="1">
      <alignment vertical="center"/>
      <protection hidden="1"/>
    </xf>
    <xf numFmtId="0" fontId="13" fillId="4" borderId="17" xfId="0" applyFont="1" applyFill="1" applyBorder="1" applyAlignment="1" applyProtection="1">
      <alignment vertical="center"/>
      <protection hidden="1"/>
    </xf>
    <xf numFmtId="0" fontId="33" fillId="0" borderId="0" xfId="0" applyFont="1" applyProtection="1">
      <alignment vertical="center"/>
    </xf>
    <xf numFmtId="0" fontId="33" fillId="0" borderId="0" xfId="0" applyFont="1">
      <alignment vertical="center"/>
    </xf>
    <xf numFmtId="0" fontId="33" fillId="0" borderId="48" xfId="0" applyFont="1" applyBorder="1" applyProtection="1">
      <alignment vertical="center"/>
      <protection hidden="1"/>
    </xf>
    <xf numFmtId="0" fontId="30" fillId="4" borderId="49" xfId="2" applyFont="1" applyFill="1" applyBorder="1" applyAlignment="1" applyProtection="1">
      <alignment vertical="center"/>
      <protection hidden="1"/>
    </xf>
    <xf numFmtId="0" fontId="36" fillId="4" borderId="50" xfId="2" applyFont="1" applyFill="1" applyBorder="1" applyAlignment="1" applyProtection="1">
      <alignment vertical="center"/>
      <protection hidden="1"/>
    </xf>
    <xf numFmtId="0" fontId="36" fillId="4" borderId="51" xfId="2" applyFont="1" applyFill="1" applyBorder="1" applyAlignment="1" applyProtection="1">
      <alignment vertical="center"/>
      <protection hidden="1"/>
    </xf>
    <xf numFmtId="0" fontId="32" fillId="0" borderId="52" xfId="0" applyFont="1" applyBorder="1" applyProtection="1">
      <alignment vertical="center"/>
      <protection hidden="1"/>
    </xf>
    <xf numFmtId="0" fontId="2" fillId="4" borderId="54" xfId="0" applyFont="1" applyFill="1" applyBorder="1" applyAlignment="1" applyProtection="1">
      <alignment horizontal="center" vertical="center"/>
      <protection hidden="1"/>
    </xf>
    <xf numFmtId="0" fontId="13" fillId="4" borderId="55" xfId="0" applyFont="1" applyFill="1" applyBorder="1" applyAlignment="1" applyProtection="1">
      <alignment horizontal="center" vertical="center"/>
      <protection hidden="1"/>
    </xf>
    <xf numFmtId="0" fontId="13" fillId="4" borderId="55" xfId="0" applyFont="1" applyFill="1" applyBorder="1" applyAlignment="1" applyProtection="1">
      <alignment vertical="center"/>
      <protection hidden="1"/>
    </xf>
    <xf numFmtId="0" fontId="2" fillId="0" borderId="0" xfId="0" applyFont="1" applyBorder="1" applyProtection="1">
      <alignment vertical="center"/>
      <protection hidden="1"/>
    </xf>
    <xf numFmtId="0" fontId="2" fillId="0" borderId="11" xfId="0" applyFont="1" applyBorder="1" applyProtection="1">
      <alignment vertical="center"/>
      <protection hidden="1"/>
    </xf>
    <xf numFmtId="0" fontId="2" fillId="0" borderId="0" xfId="0" applyFont="1" applyBorder="1" applyProtection="1">
      <alignment vertical="center"/>
    </xf>
    <xf numFmtId="0" fontId="40" fillId="0" borderId="0" xfId="0" applyFont="1" applyBorder="1" applyAlignment="1" applyProtection="1">
      <alignment horizontal="center" vertical="center"/>
    </xf>
    <xf numFmtId="0" fontId="2" fillId="0" borderId="0" xfId="0" applyFont="1" applyBorder="1" applyAlignment="1" applyProtection="1">
      <alignment vertical="center"/>
      <protection hidden="1"/>
    </xf>
    <xf numFmtId="0" fontId="40" fillId="0" borderId="0" xfId="0" applyFont="1" applyBorder="1" applyAlignment="1" applyProtection="1">
      <alignment horizontal="center" vertical="center"/>
      <protection hidden="1"/>
    </xf>
    <xf numFmtId="49" fontId="37" fillId="6" borderId="62" xfId="2" applyNumberFormat="1" applyFont="1" applyFill="1" applyBorder="1" applyAlignment="1" applyProtection="1">
      <alignment horizontal="center" vertical="center"/>
      <protection hidden="1"/>
    </xf>
    <xf numFmtId="0" fontId="2" fillId="7" borderId="44" xfId="0" applyFont="1" applyFill="1" applyBorder="1" applyAlignment="1" applyProtection="1">
      <alignment vertical="center"/>
      <protection hidden="1"/>
    </xf>
    <xf numFmtId="0" fontId="41" fillId="8" borderId="64" xfId="2" applyFont="1" applyFill="1" applyBorder="1" applyAlignment="1" applyProtection="1">
      <alignment horizontal="center" vertical="center"/>
      <protection hidden="1"/>
    </xf>
    <xf numFmtId="0" fontId="42" fillId="2" borderId="65" xfId="2" applyFont="1" applyFill="1" applyBorder="1" applyAlignment="1" applyProtection="1">
      <alignment horizontal="right" vertical="center"/>
      <protection hidden="1"/>
    </xf>
    <xf numFmtId="49" fontId="13" fillId="2" borderId="65" xfId="2" applyNumberFormat="1" applyFont="1" applyFill="1" applyBorder="1" applyAlignment="1" applyProtection="1">
      <alignment horizontal="left" vertical="center"/>
      <protection hidden="1"/>
    </xf>
    <xf numFmtId="49" fontId="13" fillId="2" borderId="66" xfId="2" applyNumberFormat="1" applyFont="1" applyFill="1" applyBorder="1" applyAlignment="1" applyProtection="1">
      <alignment horizontal="left" vertical="center"/>
      <protection hidden="1"/>
    </xf>
    <xf numFmtId="49" fontId="42" fillId="2" borderId="67" xfId="2" applyNumberFormat="1" applyFont="1" applyFill="1" applyBorder="1" applyAlignment="1" applyProtection="1">
      <alignment horizontal="left" vertical="center"/>
      <protection hidden="1"/>
    </xf>
    <xf numFmtId="49" fontId="13" fillId="2" borderId="67" xfId="2" applyNumberFormat="1" applyFont="1" applyFill="1" applyBorder="1" applyAlignment="1" applyProtection="1">
      <alignment horizontal="center" vertical="center"/>
      <protection hidden="1"/>
    </xf>
    <xf numFmtId="49" fontId="13" fillId="2" borderId="66" xfId="2" applyNumberFormat="1" applyFont="1" applyFill="1" applyBorder="1" applyAlignment="1" applyProtection="1">
      <alignment horizontal="center" vertical="center"/>
      <protection hidden="1"/>
    </xf>
    <xf numFmtId="49" fontId="42" fillId="2" borderId="68" xfId="2" applyNumberFormat="1" applyFont="1" applyFill="1" applyBorder="1" applyAlignment="1" applyProtection="1">
      <alignment horizontal="center" vertical="center"/>
      <protection hidden="1"/>
    </xf>
    <xf numFmtId="49" fontId="42" fillId="2" borderId="68" xfId="2" applyNumberFormat="1" applyFont="1" applyFill="1" applyBorder="1" applyAlignment="1" applyProtection="1">
      <alignment horizontal="right" vertical="center"/>
      <protection hidden="1"/>
    </xf>
    <xf numFmtId="49" fontId="13" fillId="2" borderId="69" xfId="2" applyNumberFormat="1" applyFont="1" applyFill="1" applyBorder="1" applyAlignment="1" applyProtection="1">
      <alignment horizontal="center" vertical="center"/>
      <protection hidden="1"/>
    </xf>
    <xf numFmtId="49" fontId="42" fillId="2" borderId="70" xfId="2" applyNumberFormat="1" applyFont="1" applyFill="1" applyBorder="1" applyAlignment="1" applyProtection="1">
      <alignment horizontal="center" vertical="center"/>
      <protection hidden="1"/>
    </xf>
    <xf numFmtId="0" fontId="41" fillId="8" borderId="71" xfId="2" applyFont="1" applyFill="1" applyBorder="1" applyAlignment="1" applyProtection="1">
      <alignment horizontal="center" vertical="center"/>
      <protection hidden="1"/>
    </xf>
    <xf numFmtId="0" fontId="42" fillId="2" borderId="72" xfId="2" applyFont="1" applyFill="1" applyBorder="1" applyAlignment="1" applyProtection="1">
      <alignment horizontal="right" vertical="center"/>
      <protection hidden="1"/>
    </xf>
    <xf numFmtId="49" fontId="13" fillId="2" borderId="72" xfId="2" applyNumberFormat="1" applyFont="1" applyFill="1" applyBorder="1" applyAlignment="1" applyProtection="1">
      <alignment horizontal="left" vertical="center"/>
      <protection hidden="1"/>
    </xf>
    <xf numFmtId="49" fontId="13" fillId="2" borderId="73" xfId="2" applyNumberFormat="1" applyFont="1" applyFill="1" applyBorder="1" applyAlignment="1" applyProtection="1">
      <alignment horizontal="left" vertical="center"/>
      <protection hidden="1"/>
    </xf>
    <xf numFmtId="49" fontId="42" fillId="2" borderId="62" xfId="2" applyNumberFormat="1" applyFont="1" applyFill="1" applyBorder="1" applyAlignment="1" applyProtection="1">
      <alignment horizontal="left" vertical="center"/>
      <protection hidden="1"/>
    </xf>
    <xf numFmtId="49" fontId="13" fillId="2" borderId="62" xfId="2" applyNumberFormat="1" applyFont="1" applyFill="1" applyBorder="1" applyAlignment="1" applyProtection="1">
      <alignment horizontal="center" vertical="center"/>
      <protection hidden="1"/>
    </xf>
    <xf numFmtId="49" fontId="13" fillId="2" borderId="73" xfId="2" applyNumberFormat="1" applyFont="1" applyFill="1" applyBorder="1" applyAlignment="1" applyProtection="1">
      <alignment horizontal="center" vertical="center"/>
      <protection hidden="1"/>
    </xf>
    <xf numFmtId="49" fontId="42" fillId="2" borderId="74" xfId="2" applyNumberFormat="1" applyFont="1" applyFill="1" applyBorder="1" applyAlignment="1" applyProtection="1">
      <alignment horizontal="center" vertical="center"/>
      <protection hidden="1"/>
    </xf>
    <xf numFmtId="49" fontId="42" fillId="2" borderId="74" xfId="2" applyNumberFormat="1" applyFont="1" applyFill="1" applyBorder="1" applyAlignment="1" applyProtection="1">
      <alignment horizontal="right" vertical="center"/>
      <protection hidden="1"/>
    </xf>
    <xf numFmtId="49" fontId="13" fillId="2" borderId="74" xfId="2" applyNumberFormat="1" applyFont="1" applyFill="1" applyBorder="1" applyAlignment="1" applyProtection="1">
      <alignment horizontal="center" vertical="center"/>
      <protection hidden="1"/>
    </xf>
    <xf numFmtId="49" fontId="42" fillId="2" borderId="75" xfId="2" applyNumberFormat="1" applyFont="1" applyFill="1" applyBorder="1" applyAlignment="1" applyProtection="1">
      <alignment horizontal="center" vertical="center"/>
      <protection hidden="1"/>
    </xf>
    <xf numFmtId="0" fontId="13" fillId="7" borderId="55" xfId="0" applyFont="1" applyFill="1" applyBorder="1" applyAlignment="1" applyProtection="1">
      <alignment vertical="center"/>
      <protection hidden="1"/>
    </xf>
    <xf numFmtId="0" fontId="43" fillId="0" borderId="76" xfId="2" applyFont="1" applyBorder="1" applyAlignment="1" applyProtection="1">
      <alignment horizontal="center" vertical="top" wrapText="1"/>
      <protection hidden="1"/>
    </xf>
    <xf numFmtId="0" fontId="44" fillId="0" borderId="77" xfId="2" applyFont="1" applyBorder="1" applyAlignment="1" applyProtection="1">
      <alignment horizontal="center" vertical="top"/>
      <protection hidden="1"/>
    </xf>
    <xf numFmtId="0" fontId="44" fillId="0" borderId="78" xfId="2" applyFont="1" applyBorder="1" applyAlignment="1" applyProtection="1">
      <alignment horizontal="center" vertical="top"/>
      <protection hidden="1"/>
    </xf>
    <xf numFmtId="0" fontId="2" fillId="5" borderId="80" xfId="0" applyFont="1" applyFill="1" applyBorder="1" applyAlignment="1" applyProtection="1">
      <alignment horizontal="center" vertical="center"/>
    </xf>
    <xf numFmtId="0" fontId="2" fillId="5" borderId="80" xfId="0" applyFont="1" applyFill="1" applyBorder="1" applyProtection="1">
      <alignment vertical="center"/>
      <protection hidden="1"/>
    </xf>
    <xf numFmtId="0" fontId="0" fillId="5" borderId="16" xfId="0" applyFill="1" applyBorder="1" applyProtection="1">
      <alignment vertical="center"/>
      <protection hidden="1"/>
    </xf>
    <xf numFmtId="0" fontId="0" fillId="5" borderId="16" xfId="0" applyFill="1" applyBorder="1" applyAlignment="1" applyProtection="1">
      <alignment horizontal="center" vertical="center"/>
      <protection hidden="1"/>
    </xf>
    <xf numFmtId="0" fontId="0" fillId="5" borderId="17" xfId="0" applyFill="1" applyBorder="1" applyProtection="1">
      <alignment vertical="center"/>
      <protection hidden="1"/>
    </xf>
    <xf numFmtId="0" fontId="21" fillId="0" borderId="0" xfId="0" applyFont="1" applyProtection="1">
      <alignment vertical="center"/>
      <protection hidden="1"/>
    </xf>
    <xf numFmtId="0" fontId="43" fillId="4" borderId="81" xfId="2" applyFont="1" applyFill="1" applyBorder="1" applyAlignment="1" applyProtection="1">
      <alignment horizontal="right" vertical="center" wrapText="1"/>
      <protection hidden="1"/>
    </xf>
    <xf numFmtId="0" fontId="22" fillId="4" borderId="82" xfId="0" applyFont="1" applyFill="1" applyBorder="1" applyAlignment="1" applyProtection="1">
      <alignment vertical="center"/>
      <protection hidden="1"/>
    </xf>
    <xf numFmtId="0" fontId="2" fillId="4" borderId="83" xfId="0" applyFont="1" applyFill="1" applyBorder="1" applyAlignment="1" applyProtection="1">
      <alignment vertical="center"/>
      <protection hidden="1"/>
    </xf>
    <xf numFmtId="0" fontId="2" fillId="4" borderId="11" xfId="0" applyFont="1" applyFill="1" applyBorder="1" applyProtection="1">
      <alignment vertical="center"/>
      <protection hidden="1"/>
    </xf>
    <xf numFmtId="0" fontId="45" fillId="4" borderId="84" xfId="0" applyFont="1" applyFill="1" applyBorder="1" applyAlignment="1" applyProtection="1">
      <alignment horizontal="right" vertical="center"/>
      <protection hidden="1"/>
    </xf>
    <xf numFmtId="0" fontId="22" fillId="4" borderId="85" xfId="0" applyFont="1" applyFill="1" applyBorder="1" applyAlignment="1" applyProtection="1">
      <alignment vertical="center"/>
      <protection hidden="1"/>
    </xf>
    <xf numFmtId="0" fontId="2" fillId="4" borderId="86" xfId="0" applyFont="1" applyFill="1" applyBorder="1" applyAlignment="1" applyProtection="1">
      <alignment vertical="center"/>
      <protection hidden="1"/>
    </xf>
    <xf numFmtId="0" fontId="47" fillId="4" borderId="85" xfId="0" applyFont="1" applyFill="1" applyBorder="1" applyAlignment="1" applyProtection="1">
      <alignment vertical="center"/>
      <protection hidden="1"/>
    </xf>
    <xf numFmtId="0" fontId="48" fillId="4" borderId="85" xfId="0" applyFont="1" applyFill="1" applyBorder="1" applyAlignment="1" applyProtection="1">
      <alignment vertical="center"/>
      <protection hidden="1"/>
    </xf>
    <xf numFmtId="0" fontId="21" fillId="0" borderId="0" xfId="0" applyFont="1" applyAlignment="1" applyProtection="1">
      <alignment horizontal="center" vertical="center"/>
      <protection hidden="1"/>
    </xf>
    <xf numFmtId="0" fontId="49" fillId="4" borderId="86" xfId="0" applyFont="1" applyFill="1" applyBorder="1" applyAlignment="1" applyProtection="1">
      <alignment vertical="center"/>
      <protection hidden="1"/>
    </xf>
    <xf numFmtId="0" fontId="0" fillId="0" borderId="88" xfId="0" applyBorder="1" applyProtection="1">
      <alignment vertical="center"/>
      <protection hidden="1"/>
    </xf>
    <xf numFmtId="0" fontId="45" fillId="4" borderId="89" xfId="0" applyFont="1" applyFill="1" applyBorder="1" applyAlignment="1" applyProtection="1">
      <alignment horizontal="right" vertical="center"/>
      <protection hidden="1"/>
    </xf>
    <xf numFmtId="0" fontId="22" fillId="4" borderId="90" xfId="0" applyFont="1" applyFill="1" applyBorder="1" applyAlignment="1" applyProtection="1">
      <alignment vertical="center" wrapText="1"/>
      <protection hidden="1"/>
    </xf>
    <xf numFmtId="0" fontId="49" fillId="4" borderId="91" xfId="0" applyFont="1" applyFill="1" applyBorder="1" applyAlignment="1" applyProtection="1">
      <alignment vertical="center"/>
      <protection hidden="1"/>
    </xf>
    <xf numFmtId="0" fontId="49" fillId="0" borderId="0" xfId="0" applyFont="1" applyBorder="1" applyProtection="1">
      <alignment vertical="center"/>
      <protection hidden="1"/>
    </xf>
    <xf numFmtId="0" fontId="22" fillId="4" borderId="42" xfId="0" applyFont="1" applyFill="1" applyBorder="1" applyProtection="1">
      <alignment vertical="center"/>
      <protection hidden="1"/>
    </xf>
    <xf numFmtId="0" fontId="0" fillId="4" borderId="43" xfId="0" applyFill="1" applyBorder="1" applyProtection="1">
      <alignment vertical="center"/>
      <protection hidden="1"/>
    </xf>
    <xf numFmtId="0" fontId="49" fillId="4" borderId="44" xfId="0" applyFont="1" applyFill="1" applyBorder="1" applyProtection="1">
      <alignment vertical="center"/>
      <protection hidden="1"/>
    </xf>
    <xf numFmtId="0" fontId="0" fillId="4" borderId="81" xfId="0" applyFont="1" applyFill="1" applyBorder="1" applyAlignment="1" applyProtection="1">
      <alignment horizontal="right" vertical="center"/>
      <protection hidden="1"/>
    </xf>
    <xf numFmtId="0" fontId="22" fillId="4" borderId="82" xfId="0" applyFont="1" applyFill="1" applyBorder="1" applyProtection="1">
      <alignment vertical="center"/>
      <protection hidden="1"/>
    </xf>
    <xf numFmtId="0" fontId="49" fillId="4" borderId="83" xfId="0" applyFont="1" applyFill="1" applyBorder="1" applyProtection="1">
      <alignment vertical="center"/>
      <protection hidden="1"/>
    </xf>
    <xf numFmtId="0" fontId="0" fillId="4" borderId="84" xfId="0" applyFont="1" applyFill="1" applyBorder="1" applyAlignment="1" applyProtection="1">
      <alignment horizontal="right" vertical="center"/>
      <protection hidden="1"/>
    </xf>
    <xf numFmtId="0" fontId="22" fillId="4" borderId="85" xfId="0" applyFont="1" applyFill="1" applyBorder="1" applyProtection="1">
      <alignment vertical="center"/>
      <protection hidden="1"/>
    </xf>
    <xf numFmtId="0" fontId="49" fillId="4" borderId="86" xfId="0" applyFont="1" applyFill="1" applyBorder="1" applyProtection="1">
      <alignment vertical="center"/>
      <protection hidden="1"/>
    </xf>
    <xf numFmtId="0" fontId="0" fillId="4" borderId="92" xfId="0" applyFont="1" applyFill="1" applyBorder="1" applyAlignment="1" applyProtection="1">
      <alignment horizontal="right" vertical="center"/>
      <protection hidden="1"/>
    </xf>
    <xf numFmtId="0" fontId="22" fillId="4" borderId="93" xfId="0" applyFont="1" applyFill="1" applyBorder="1" applyProtection="1">
      <alignment vertical="center"/>
      <protection hidden="1"/>
    </xf>
    <xf numFmtId="0" fontId="49" fillId="4" borderId="94" xfId="0" applyFont="1" applyFill="1" applyBorder="1" applyProtection="1">
      <alignment vertical="center"/>
      <protection hidden="1"/>
    </xf>
    <xf numFmtId="0" fontId="0" fillId="4" borderId="40" xfId="0" applyFill="1" applyBorder="1" applyAlignment="1" applyProtection="1">
      <alignment horizontal="right" vertical="center"/>
      <protection hidden="1"/>
    </xf>
    <xf numFmtId="0" fontId="22" fillId="4" borderId="0" xfId="0" applyFont="1" applyFill="1" applyBorder="1" applyProtection="1">
      <alignment vertical="center"/>
      <protection hidden="1"/>
    </xf>
    <xf numFmtId="0" fontId="49" fillId="4" borderId="41" xfId="0" applyFont="1" applyFill="1" applyBorder="1" applyProtection="1">
      <alignment vertical="center"/>
      <protection hidden="1"/>
    </xf>
    <xf numFmtId="0" fontId="0" fillId="4" borderId="89" xfId="0" applyFont="1" applyFill="1" applyBorder="1" applyAlignment="1" applyProtection="1">
      <alignment horizontal="right" vertical="center"/>
      <protection hidden="1"/>
    </xf>
    <xf numFmtId="0" fontId="22" fillId="4" borderId="90" xfId="0" applyFont="1" applyFill="1" applyBorder="1" applyProtection="1">
      <alignment vertical="center"/>
      <protection hidden="1"/>
    </xf>
    <xf numFmtId="0" fontId="49" fillId="4" borderId="91" xfId="0" applyFont="1" applyFill="1" applyBorder="1" applyProtection="1">
      <alignment vertical="center"/>
      <protection hidden="1"/>
    </xf>
    <xf numFmtId="0" fontId="0" fillId="0" borderId="73" xfId="0" applyBorder="1" applyAlignment="1" applyProtection="1">
      <alignment vertical="center"/>
      <protection hidden="1"/>
    </xf>
    <xf numFmtId="0" fontId="0" fillId="0" borderId="73" xfId="0" applyBorder="1" applyProtection="1">
      <alignment vertical="center"/>
      <protection hidden="1"/>
    </xf>
    <xf numFmtId="0" fontId="2" fillId="0" borderId="73" xfId="0" applyFont="1" applyBorder="1" applyProtection="1">
      <alignment vertical="center"/>
      <protection hidden="1"/>
    </xf>
    <xf numFmtId="0" fontId="2" fillId="0" borderId="38" xfId="0" applyFont="1" applyBorder="1" applyProtection="1">
      <alignment vertical="center"/>
      <protection hidden="1"/>
    </xf>
    <xf numFmtId="0" fontId="50" fillId="0" borderId="0" xfId="0" applyFont="1" applyProtection="1">
      <alignment vertical="center"/>
      <protection hidden="1"/>
    </xf>
    <xf numFmtId="0" fontId="50" fillId="0" borderId="0" xfId="0" applyFont="1" applyAlignment="1" applyProtection="1">
      <alignment horizontal="center" vertical="center"/>
      <protection hidden="1"/>
    </xf>
    <xf numFmtId="49" fontId="50" fillId="0" borderId="0" xfId="0" applyNumberFormat="1" applyFont="1" applyAlignment="1" applyProtection="1">
      <alignment horizontal="left" vertical="center"/>
      <protection hidden="1"/>
    </xf>
    <xf numFmtId="49" fontId="50" fillId="0" borderId="0" xfId="0" applyNumberFormat="1" applyFont="1" applyProtection="1">
      <alignment vertical="center"/>
      <protection hidden="1"/>
    </xf>
    <xf numFmtId="49" fontId="50" fillId="0" borderId="0" xfId="0" applyNumberFormat="1" applyFont="1" applyAlignment="1" applyProtection="1">
      <alignment horizontal="center" vertical="center"/>
      <protection hidden="1"/>
    </xf>
    <xf numFmtId="0" fontId="50" fillId="0" borderId="0" xfId="0" applyFont="1" applyAlignment="1" applyProtection="1">
      <alignment horizontal="left" vertical="center"/>
      <protection hidden="1"/>
    </xf>
    <xf numFmtId="49" fontId="50" fillId="0" borderId="0" xfId="0" applyNumberFormat="1" applyFont="1" applyAlignment="1" applyProtection="1">
      <alignment horizontal="right" vertical="center"/>
      <protection hidden="1"/>
    </xf>
    <xf numFmtId="49" fontId="50" fillId="0" borderId="0" xfId="0" applyNumberFormat="1" applyFont="1" applyAlignment="1" applyProtection="1">
      <alignment horizontal="center" vertical="center"/>
      <protection hidden="1"/>
    </xf>
    <xf numFmtId="49" fontId="42" fillId="0" borderId="0" xfId="0" applyNumberFormat="1" applyFont="1" applyAlignment="1" applyProtection="1">
      <alignment horizontal="center" vertical="center"/>
      <protection hidden="1"/>
    </xf>
    <xf numFmtId="0" fontId="42" fillId="0" borderId="0" xfId="0" applyFont="1" applyAlignment="1" applyProtection="1">
      <alignment horizontal="center" vertical="center"/>
      <protection hidden="1"/>
    </xf>
    <xf numFmtId="0" fontId="42" fillId="0" borderId="0" xfId="0" applyFont="1" applyProtection="1">
      <alignment vertical="center"/>
      <protection hidden="1"/>
    </xf>
    <xf numFmtId="0" fontId="40" fillId="0" borderId="0" xfId="0" applyFont="1" applyProtection="1">
      <alignment vertical="center"/>
      <protection hidden="1"/>
    </xf>
    <xf numFmtId="0" fontId="40" fillId="0" borderId="0" xfId="0" applyFont="1" applyAlignment="1" applyProtection="1">
      <alignment horizontal="center" vertical="center"/>
      <protection hidden="1"/>
    </xf>
    <xf numFmtId="0" fontId="38" fillId="0" borderId="0" xfId="0" applyFont="1" applyProtection="1">
      <alignment vertical="center"/>
      <protection hidden="1"/>
    </xf>
    <xf numFmtId="0" fontId="38" fillId="0" borderId="0" xfId="0" applyFont="1" applyAlignment="1" applyProtection="1">
      <alignment horizontal="center" vertical="center"/>
      <protection hidden="1"/>
    </xf>
    <xf numFmtId="0" fontId="42" fillId="0" borderId="0" xfId="0" applyFont="1" applyProtection="1">
      <alignment vertical="center"/>
      <protection hidden="1"/>
    </xf>
    <xf numFmtId="0" fontId="38" fillId="0" borderId="0" xfId="0" applyFont="1" applyAlignment="1" applyProtection="1">
      <alignment horizontal="center" vertical="center"/>
      <protection hidden="1"/>
    </xf>
    <xf numFmtId="0" fontId="21" fillId="0" borderId="0" xfId="0" applyFont="1" applyProtection="1">
      <alignment vertical="center"/>
      <protection hidden="1"/>
    </xf>
    <xf numFmtId="0" fontId="54" fillId="0" borderId="0" xfId="0" applyFont="1" applyBorder="1" applyAlignment="1" applyProtection="1">
      <alignment horizontal="left" vertical="center" wrapText="1"/>
      <protection hidden="1"/>
    </xf>
    <xf numFmtId="0" fontId="55" fillId="0" borderId="73" xfId="2" applyFont="1" applyBorder="1" applyAlignment="1" applyProtection="1">
      <alignment vertical="center" wrapText="1"/>
      <protection hidden="1"/>
    </xf>
    <xf numFmtId="0" fontId="55" fillId="0" borderId="0" xfId="2" applyFont="1" applyBorder="1" applyAlignment="1" applyProtection="1">
      <alignment vertical="center" wrapText="1"/>
      <protection hidden="1"/>
    </xf>
    <xf numFmtId="0" fontId="55" fillId="0" borderId="0" xfId="2" applyFont="1" applyBorder="1" applyAlignment="1" applyProtection="1">
      <alignment horizontal="center" vertical="center" wrapText="1"/>
      <protection hidden="1"/>
    </xf>
    <xf numFmtId="0" fontId="56" fillId="0" borderId="0" xfId="0" applyFont="1" applyBorder="1" applyAlignment="1" applyProtection="1">
      <alignment horizontal="left" vertical="center" wrapText="1"/>
      <protection hidden="1"/>
    </xf>
    <xf numFmtId="0" fontId="57" fillId="0" borderId="0" xfId="2" applyFont="1" applyAlignment="1" applyProtection="1">
      <alignment vertical="center" wrapText="1"/>
      <protection hidden="1"/>
    </xf>
    <xf numFmtId="0" fontId="57" fillId="0" borderId="0" xfId="2" applyFont="1" applyAlignment="1" applyProtection="1">
      <alignment vertical="center" wrapText="1"/>
      <protection hidden="1"/>
    </xf>
    <xf numFmtId="0" fontId="34" fillId="0" borderId="0" xfId="2" applyFont="1" applyAlignment="1" applyProtection="1">
      <alignment vertical="center" wrapText="1"/>
      <protection hidden="1"/>
    </xf>
    <xf numFmtId="0" fontId="42" fillId="0" borderId="97" xfId="0" applyFont="1" applyBorder="1" applyProtection="1">
      <alignment vertical="center"/>
      <protection hidden="1"/>
    </xf>
    <xf numFmtId="0" fontId="42" fillId="0" borderId="0" xfId="2" applyFont="1" applyAlignment="1" applyProtection="1">
      <alignment vertical="center" wrapText="1"/>
      <protection hidden="1"/>
    </xf>
    <xf numFmtId="0" fontId="59" fillId="15" borderId="102" xfId="2" applyFont="1" applyFill="1" applyBorder="1" applyAlignment="1" applyProtection="1">
      <alignment vertical="center"/>
      <protection hidden="1"/>
    </xf>
    <xf numFmtId="0" fontId="13" fillId="10" borderId="71" xfId="2" applyFont="1" applyFill="1" applyBorder="1" applyAlignment="1" applyProtection="1">
      <alignment horizontal="center" vertical="center"/>
      <protection hidden="1"/>
    </xf>
    <xf numFmtId="0" fontId="18" fillId="15" borderId="50" xfId="2" applyFont="1" applyFill="1" applyBorder="1" applyAlignment="1" applyProtection="1">
      <alignment horizontal="center" vertical="center"/>
      <protection hidden="1"/>
    </xf>
    <xf numFmtId="0" fontId="18" fillId="16" borderId="106" xfId="2" applyFont="1" applyFill="1" applyBorder="1" applyAlignment="1" applyProtection="1">
      <alignment horizontal="center" vertical="center"/>
      <protection hidden="1"/>
    </xf>
    <xf numFmtId="0" fontId="18" fillId="0" borderId="106" xfId="2" applyFont="1" applyBorder="1" applyAlignment="1" applyProtection="1">
      <alignment horizontal="center" vertical="center"/>
      <protection hidden="1"/>
    </xf>
    <xf numFmtId="0" fontId="13" fillId="2" borderId="107" xfId="2" applyFont="1" applyFill="1" applyBorder="1" applyAlignment="1" applyProtection="1">
      <alignment horizontal="left" vertical="center" shrinkToFit="1"/>
      <protection hidden="1"/>
    </xf>
    <xf numFmtId="49" fontId="60" fillId="2" borderId="108" xfId="2" applyNumberFormat="1" applyFont="1" applyFill="1" applyBorder="1" applyAlignment="1" applyProtection="1">
      <alignment horizontal="right" vertical="center"/>
      <protection hidden="1"/>
    </xf>
    <xf numFmtId="49" fontId="13" fillId="2" borderId="109" xfId="2" applyNumberFormat="1" applyFont="1" applyFill="1" applyBorder="1" applyAlignment="1" applyProtection="1">
      <alignment horizontal="left" vertical="center" shrinkToFit="1"/>
      <protection hidden="1"/>
    </xf>
    <xf numFmtId="49" fontId="2" fillId="2" borderId="110" xfId="2" applyNumberFormat="1" applyFont="1" applyFill="1" applyBorder="1" applyAlignment="1" applyProtection="1">
      <alignment horizontal="center" vertical="center"/>
      <protection hidden="1"/>
    </xf>
    <xf numFmtId="49" fontId="2" fillId="2" borderId="109" xfId="2" applyNumberFormat="1" applyFont="1" applyFill="1" applyBorder="1" applyAlignment="1" applyProtection="1">
      <alignment horizontal="center" vertical="center"/>
      <protection hidden="1"/>
    </xf>
    <xf numFmtId="49" fontId="2" fillId="2" borderId="111" xfId="2" applyNumberFormat="1" applyFont="1" applyFill="1" applyBorder="1" applyAlignment="1" applyProtection="1">
      <alignment horizontal="center" vertical="center"/>
      <protection hidden="1"/>
    </xf>
    <xf numFmtId="49" fontId="61" fillId="2" borderId="109" xfId="2" applyNumberFormat="1" applyFont="1" applyFill="1" applyBorder="1" applyAlignment="1" applyProtection="1">
      <alignment horizontal="right" vertical="center"/>
      <protection hidden="1"/>
    </xf>
    <xf numFmtId="49" fontId="13" fillId="17" borderId="110" xfId="2" applyNumberFormat="1" applyFont="1" applyFill="1" applyBorder="1" applyAlignment="1" applyProtection="1">
      <alignment horizontal="left" vertical="center" shrinkToFit="1"/>
      <protection hidden="1"/>
    </xf>
    <xf numFmtId="0" fontId="42" fillId="17" borderId="108" xfId="2" applyFont="1" applyFill="1" applyBorder="1" applyAlignment="1" applyProtection="1">
      <alignment horizontal="center" vertical="center" shrinkToFit="1"/>
      <protection hidden="1"/>
    </xf>
    <xf numFmtId="49" fontId="42" fillId="17" borderId="109" xfId="2" applyNumberFormat="1" applyFont="1" applyFill="1" applyBorder="1" applyAlignment="1" applyProtection="1">
      <alignment horizontal="center" vertical="center"/>
      <protection hidden="1"/>
    </xf>
    <xf numFmtId="0" fontId="13" fillId="17" borderId="107" xfId="2" applyFont="1" applyFill="1" applyBorder="1" applyAlignment="1" applyProtection="1">
      <alignment horizontal="left" vertical="center" shrinkToFit="1"/>
      <protection hidden="1"/>
    </xf>
    <xf numFmtId="49" fontId="42" fillId="17" borderId="108" xfId="2" applyNumberFormat="1" applyFont="1" applyFill="1" applyBorder="1" applyAlignment="1" applyProtection="1">
      <alignment horizontal="right" vertical="center"/>
      <protection hidden="1"/>
    </xf>
    <xf numFmtId="49" fontId="13" fillId="0" borderId="108" xfId="2" applyNumberFormat="1" applyFont="1" applyBorder="1" applyAlignment="1" applyProtection="1">
      <alignment horizontal="left" vertical="center" shrinkToFit="1"/>
      <protection hidden="1"/>
    </xf>
    <xf numFmtId="0" fontId="42" fillId="0" borderId="112" xfId="2" applyFont="1" applyBorder="1" applyAlignment="1" applyProtection="1">
      <alignment horizontal="center" vertical="center" shrinkToFit="1"/>
      <protection hidden="1"/>
    </xf>
    <xf numFmtId="49" fontId="42" fillId="0" borderId="109" xfId="2" applyNumberFormat="1" applyFont="1" applyBorder="1" applyAlignment="1" applyProtection="1">
      <alignment horizontal="center" vertical="center"/>
      <protection hidden="1"/>
    </xf>
    <xf numFmtId="0" fontId="37" fillId="0" borderId="0" xfId="0" applyFont="1" applyProtection="1">
      <alignment vertical="center"/>
      <protection hidden="1"/>
    </xf>
    <xf numFmtId="0" fontId="37" fillId="0" borderId="0" xfId="0" applyFont="1" applyAlignment="1" applyProtection="1">
      <alignment horizontal="center" vertical="center"/>
      <protection hidden="1"/>
    </xf>
    <xf numFmtId="0" fontId="42" fillId="0" borderId="0" xfId="0" applyFont="1" applyBorder="1" applyProtection="1">
      <alignment vertical="center"/>
      <protection hidden="1"/>
    </xf>
    <xf numFmtId="0" fontId="62" fillId="0" borderId="0" xfId="0" applyFont="1" applyAlignment="1" applyProtection="1">
      <alignment horizontal="center" vertical="center" wrapText="1"/>
      <protection hidden="1"/>
    </xf>
    <xf numFmtId="0" fontId="13" fillId="2" borderId="113" xfId="2" applyFont="1" applyFill="1" applyBorder="1" applyAlignment="1" applyProtection="1">
      <alignment horizontal="left" vertical="center" shrinkToFit="1"/>
      <protection hidden="1"/>
    </xf>
    <xf numFmtId="49" fontId="60" fillId="2" borderId="114" xfId="2" applyNumberFormat="1" applyFont="1" applyFill="1" applyBorder="1" applyAlignment="1" applyProtection="1">
      <alignment horizontal="right" vertical="center"/>
      <protection hidden="1"/>
    </xf>
    <xf numFmtId="49" fontId="13" fillId="2" borderId="115" xfId="2" applyNumberFormat="1" applyFont="1" applyFill="1" applyBorder="1" applyAlignment="1" applyProtection="1">
      <alignment horizontal="left" vertical="center" shrinkToFit="1"/>
      <protection hidden="1"/>
    </xf>
    <xf numFmtId="49" fontId="2" fillId="2" borderId="116" xfId="2" applyNumberFormat="1" applyFont="1" applyFill="1" applyBorder="1" applyAlignment="1" applyProtection="1">
      <alignment horizontal="center" vertical="center"/>
      <protection hidden="1"/>
    </xf>
    <xf numFmtId="49" fontId="2" fillId="2" borderId="115" xfId="2" applyNumberFormat="1" applyFont="1" applyFill="1" applyBorder="1" applyAlignment="1" applyProtection="1">
      <alignment horizontal="center" vertical="center"/>
      <protection hidden="1"/>
    </xf>
    <xf numFmtId="0" fontId="2" fillId="2" borderId="113" xfId="2" applyFont="1" applyFill="1" applyBorder="1" applyAlignment="1" applyProtection="1">
      <alignment horizontal="left" vertical="center" shrinkToFit="1"/>
      <protection hidden="1"/>
    </xf>
    <xf numFmtId="49" fontId="2" fillId="2" borderId="118" xfId="2" applyNumberFormat="1" applyFont="1" applyFill="1" applyBorder="1" applyAlignment="1" applyProtection="1">
      <alignment horizontal="center" vertical="center"/>
      <protection hidden="1"/>
    </xf>
    <xf numFmtId="49" fontId="61" fillId="2" borderId="115" xfId="2" applyNumberFormat="1" applyFont="1" applyFill="1" applyBorder="1" applyAlignment="1" applyProtection="1">
      <alignment horizontal="right" vertical="center"/>
      <protection hidden="1"/>
    </xf>
    <xf numFmtId="49" fontId="42" fillId="17" borderId="119" xfId="2" applyNumberFormat="1" applyFont="1" applyFill="1" applyBorder="1" applyAlignment="1" applyProtection="1">
      <alignment horizontal="left" vertical="center" shrinkToFit="1"/>
      <protection hidden="1"/>
    </xf>
    <xf numFmtId="0" fontId="42" fillId="17" borderId="120" xfId="2" applyFont="1" applyFill="1" applyBorder="1" applyAlignment="1" applyProtection="1">
      <alignment horizontal="center" vertical="center" shrinkToFit="1"/>
      <protection hidden="1"/>
    </xf>
    <xf numFmtId="49" fontId="42" fillId="17" borderId="121" xfId="2" applyNumberFormat="1" applyFont="1" applyFill="1" applyBorder="1" applyAlignment="1" applyProtection="1">
      <alignment horizontal="center" vertical="center"/>
      <protection hidden="1"/>
    </xf>
    <xf numFmtId="0" fontId="13" fillId="17" borderId="122" xfId="2" applyFont="1" applyFill="1" applyBorder="1" applyAlignment="1" applyProtection="1">
      <alignment horizontal="left" vertical="center" shrinkToFit="1"/>
      <protection hidden="1"/>
    </xf>
    <xf numFmtId="49" fontId="42" fillId="17" borderId="105" xfId="2" applyNumberFormat="1" applyFont="1" applyFill="1" applyBorder="1" applyAlignment="1" applyProtection="1">
      <alignment horizontal="right" vertical="center"/>
      <protection hidden="1"/>
    </xf>
    <xf numFmtId="49" fontId="42" fillId="0" borderId="105" xfId="2" applyNumberFormat="1" applyFont="1" applyBorder="1" applyAlignment="1" applyProtection="1">
      <alignment horizontal="left" vertical="center" shrinkToFit="1"/>
      <protection hidden="1"/>
    </xf>
    <xf numFmtId="49" fontId="42" fillId="0" borderId="79" xfId="2" applyNumberFormat="1" applyFont="1" applyBorder="1" applyAlignment="1" applyProtection="1">
      <alignment horizontal="center" vertical="center"/>
      <protection hidden="1"/>
    </xf>
    <xf numFmtId="49" fontId="42" fillId="0" borderId="121" xfId="2" applyNumberFormat="1" applyFont="1" applyBorder="1" applyAlignment="1" applyProtection="1">
      <alignment horizontal="center" vertical="center"/>
      <protection hidden="1"/>
    </xf>
    <xf numFmtId="0" fontId="2" fillId="0" borderId="0" xfId="0" applyFont="1" applyBorder="1" applyProtection="1">
      <alignment vertical="center"/>
      <protection hidden="1"/>
    </xf>
    <xf numFmtId="0" fontId="2" fillId="0" borderId="0" xfId="0" applyFont="1" applyBorder="1" applyAlignment="1" applyProtection="1">
      <alignment horizontal="center" vertical="center"/>
      <protection hidden="1"/>
    </xf>
    <xf numFmtId="0" fontId="63" fillId="0" borderId="0" xfId="0" applyFont="1" applyProtection="1">
      <alignment vertical="center"/>
      <protection hidden="1"/>
    </xf>
    <xf numFmtId="0" fontId="42" fillId="8" borderId="123" xfId="2" applyFont="1" applyFill="1" applyBorder="1" applyAlignment="1" applyProtection="1">
      <alignment horizontal="center" vertical="center"/>
      <protection hidden="1"/>
    </xf>
    <xf numFmtId="0" fontId="2" fillId="0" borderId="124" xfId="2" applyFont="1" applyBorder="1" applyAlignment="1" applyProtection="1">
      <alignment horizontal="right" vertical="center"/>
      <protection locked="0"/>
    </xf>
    <xf numFmtId="49" fontId="2" fillId="0" borderId="124" xfId="2" applyNumberFormat="1" applyFont="1" applyBorder="1" applyAlignment="1" applyProtection="1">
      <alignment horizontal="left" vertical="center" shrinkToFit="1"/>
      <protection locked="0"/>
    </xf>
    <xf numFmtId="49" fontId="2" fillId="0" borderId="125" xfId="2" applyNumberFormat="1" applyFont="1" applyBorder="1" applyAlignment="1" applyProtection="1">
      <alignment horizontal="left" vertical="center" shrinkToFit="1"/>
      <protection locked="0"/>
    </xf>
    <xf numFmtId="49" fontId="2" fillId="0" borderId="126" xfId="2" applyNumberFormat="1" applyFont="1" applyBorder="1" applyAlignment="1" applyProtection="1">
      <alignment horizontal="left" vertical="center" shrinkToFit="1"/>
      <protection locked="0"/>
    </xf>
    <xf numFmtId="49" fontId="2" fillId="0" borderId="125" xfId="2" applyNumberFormat="1" applyFont="1" applyBorder="1" applyAlignment="1" applyProtection="1">
      <alignment horizontal="center" vertical="center"/>
      <protection locked="0"/>
    </xf>
    <xf numFmtId="49" fontId="2" fillId="0" borderId="127" xfId="2" applyNumberFormat="1" applyFont="1" applyBorder="1" applyAlignment="1" applyProtection="1">
      <alignment horizontal="center" vertical="center"/>
      <protection locked="0"/>
    </xf>
    <xf numFmtId="176" fontId="2" fillId="0" borderId="127" xfId="2" applyNumberFormat="1" applyFont="1" applyBorder="1" applyAlignment="1" applyProtection="1">
      <alignment horizontal="right" vertical="center"/>
      <protection locked="0"/>
    </xf>
    <xf numFmtId="0" fontId="2" fillId="10" borderId="123" xfId="2" applyFont="1" applyFill="1" applyBorder="1" applyAlignment="1" applyProtection="1">
      <alignment horizontal="left" vertical="center" shrinkToFit="1"/>
      <protection locked="0"/>
    </xf>
    <xf numFmtId="49" fontId="2" fillId="10" borderId="128" xfId="2" applyNumberFormat="1" applyFont="1" applyFill="1" applyBorder="1" applyAlignment="1" applyProtection="1">
      <alignment horizontal="left" vertical="center"/>
      <protection locked="0"/>
    </xf>
    <xf numFmtId="49" fontId="2" fillId="4" borderId="125" xfId="2" applyNumberFormat="1" applyFont="1" applyFill="1" applyBorder="1" applyAlignment="1" applyProtection="1">
      <alignment horizontal="center" vertical="center"/>
      <protection locked="0"/>
    </xf>
    <xf numFmtId="49" fontId="2" fillId="4" borderId="128" xfId="2" applyNumberFormat="1" applyFont="1" applyFill="1" applyBorder="1" applyAlignment="1" applyProtection="1">
      <alignment horizontal="center" vertical="center"/>
      <protection locked="0"/>
    </xf>
    <xf numFmtId="49" fontId="2" fillId="4" borderId="123" xfId="2" applyNumberFormat="1" applyFont="1" applyFill="1" applyBorder="1" applyAlignment="1" applyProtection="1">
      <alignment horizontal="center" vertical="center"/>
      <protection locked="0"/>
    </xf>
    <xf numFmtId="0" fontId="2" fillId="7" borderId="123" xfId="2" applyFont="1" applyFill="1" applyBorder="1" applyAlignment="1" applyProtection="1">
      <alignment horizontal="left" vertical="center" shrinkToFit="1"/>
      <protection locked="0"/>
    </xf>
    <xf numFmtId="49" fontId="2" fillId="7" borderId="128" xfId="2" applyNumberFormat="1" applyFont="1" applyFill="1" applyBorder="1" applyAlignment="1" applyProtection="1">
      <alignment horizontal="left" vertical="center"/>
      <protection locked="0"/>
    </xf>
    <xf numFmtId="0" fontId="2" fillId="7" borderId="125" xfId="2" applyFont="1" applyFill="1" applyBorder="1" applyAlignment="1" applyProtection="1">
      <alignment horizontal="center" vertical="center"/>
      <protection locked="0"/>
    </xf>
    <xf numFmtId="0" fontId="2" fillId="12" borderId="123" xfId="2" applyFont="1" applyFill="1" applyBorder="1" applyAlignment="1" applyProtection="1">
      <alignment horizontal="left" vertical="center" shrinkToFit="1"/>
      <protection locked="0"/>
    </xf>
    <xf numFmtId="0" fontId="60" fillId="12" borderId="126" xfId="2" applyFont="1" applyFill="1" applyBorder="1" applyAlignment="1" applyProtection="1">
      <alignment horizontal="center" vertical="center"/>
      <protection locked="0"/>
    </xf>
    <xf numFmtId="49" fontId="2" fillId="12" borderId="128" xfId="2" applyNumberFormat="1" applyFont="1" applyFill="1" applyBorder="1" applyAlignment="1" applyProtection="1">
      <alignment horizontal="left" vertical="center"/>
      <protection locked="0"/>
    </xf>
    <xf numFmtId="49" fontId="2" fillId="12" borderId="129" xfId="2" applyNumberFormat="1" applyFont="1" applyFill="1" applyBorder="1" applyAlignment="1" applyProtection="1">
      <alignment horizontal="center" vertical="center"/>
      <protection locked="0"/>
    </xf>
    <xf numFmtId="49" fontId="2" fillId="4" borderId="129" xfId="2" applyNumberFormat="1" applyFont="1" applyFill="1" applyBorder="1" applyAlignment="1" applyProtection="1">
      <alignment horizontal="center" vertical="center"/>
      <protection hidden="1"/>
    </xf>
    <xf numFmtId="0" fontId="2" fillId="4" borderId="123" xfId="2" applyFont="1" applyFill="1" applyBorder="1" applyAlignment="1" applyProtection="1">
      <alignment horizontal="left" vertical="center" shrinkToFit="1"/>
      <protection hidden="1"/>
    </xf>
    <xf numFmtId="49" fontId="61" fillId="4" borderId="128" xfId="2" applyNumberFormat="1" applyFont="1" applyFill="1" applyBorder="1" applyAlignment="1" applyProtection="1">
      <alignment horizontal="right" vertical="center"/>
      <protection hidden="1"/>
    </xf>
    <xf numFmtId="49" fontId="42" fillId="18" borderId="130" xfId="2" applyNumberFormat="1" applyFont="1" applyFill="1" applyBorder="1" applyAlignment="1" applyProtection="1">
      <alignment horizontal="left" vertical="center"/>
      <protection hidden="1"/>
    </xf>
    <xf numFmtId="0" fontId="42" fillId="18" borderId="131" xfId="2" applyFont="1" applyFill="1" applyBorder="1" applyAlignment="1" applyProtection="1">
      <alignment horizontal="center" vertical="center"/>
      <protection hidden="1"/>
    </xf>
    <xf numFmtId="49" fontId="42" fillId="18" borderId="132" xfId="2" applyNumberFormat="1" applyFont="1" applyFill="1" applyBorder="1" applyAlignment="1" applyProtection="1">
      <alignment horizontal="center" vertical="center"/>
      <protection hidden="1"/>
    </xf>
    <xf numFmtId="0" fontId="42" fillId="18" borderId="133" xfId="2" applyFont="1" applyFill="1" applyBorder="1" applyAlignment="1" applyProtection="1">
      <alignment horizontal="left" vertical="center" shrinkToFit="1"/>
      <protection hidden="1"/>
    </xf>
    <xf numFmtId="49" fontId="42" fillId="18" borderId="131" xfId="2" applyNumberFormat="1" applyFont="1" applyFill="1" applyBorder="1" applyAlignment="1" applyProtection="1">
      <alignment horizontal="right" vertical="center"/>
      <protection hidden="1"/>
    </xf>
    <xf numFmtId="49" fontId="42" fillId="0" borderId="131" xfId="2" applyNumberFormat="1" applyFont="1" applyBorder="1" applyAlignment="1" applyProtection="1">
      <alignment horizontal="left" vertical="center" shrinkToFit="1"/>
      <protection hidden="1"/>
    </xf>
    <xf numFmtId="49" fontId="42" fillId="0" borderId="134" xfId="2" applyNumberFormat="1" applyFont="1" applyBorder="1" applyAlignment="1" applyProtection="1">
      <alignment horizontal="center" vertical="center"/>
      <protection hidden="1"/>
    </xf>
    <xf numFmtId="49" fontId="42" fillId="0" borderId="132" xfId="2" applyNumberFormat="1" applyFont="1" applyBorder="1" applyAlignment="1" applyProtection="1">
      <alignment horizontal="center" vertical="center"/>
      <protection hidden="1"/>
    </xf>
    <xf numFmtId="0" fontId="40" fillId="0" borderId="0" xfId="0" applyFont="1" applyAlignment="1" applyProtection="1">
      <alignment horizontal="left" vertical="center"/>
      <protection hidden="1"/>
    </xf>
    <xf numFmtId="0" fontId="40" fillId="0" borderId="0" xfId="0" applyFont="1" applyBorder="1" applyAlignment="1" applyProtection="1">
      <alignment horizontal="center" vertical="center"/>
      <protection hidden="1"/>
    </xf>
    <xf numFmtId="0" fontId="40" fillId="0" borderId="0" xfId="0" applyFont="1" applyBorder="1" applyAlignment="1" applyProtection="1">
      <alignment horizontal="left" vertical="center"/>
      <protection hidden="1"/>
    </xf>
    <xf numFmtId="0" fontId="42" fillId="8" borderId="135" xfId="2" applyFont="1" applyFill="1" applyBorder="1" applyAlignment="1" applyProtection="1">
      <alignment horizontal="center" vertical="center"/>
      <protection hidden="1"/>
    </xf>
    <xf numFmtId="0" fontId="2" fillId="0" borderId="136" xfId="2" applyFont="1" applyBorder="1" applyAlignment="1" applyProtection="1">
      <alignment horizontal="right" vertical="center"/>
      <protection locked="0"/>
    </xf>
    <xf numFmtId="49" fontId="2" fillId="0" borderId="136" xfId="2" applyNumberFormat="1" applyFont="1" applyBorder="1" applyAlignment="1" applyProtection="1">
      <alignment horizontal="left" vertical="center" shrinkToFit="1"/>
      <protection locked="0"/>
    </xf>
    <xf numFmtId="49" fontId="2" fillId="0" borderId="137" xfId="2" applyNumberFormat="1" applyFont="1" applyBorder="1" applyAlignment="1" applyProtection="1">
      <alignment horizontal="left" vertical="center" shrinkToFit="1"/>
      <protection locked="0"/>
    </xf>
    <xf numFmtId="49" fontId="2" fillId="0" borderId="138" xfId="2" applyNumberFormat="1" applyFont="1" applyBorder="1" applyAlignment="1" applyProtection="1">
      <alignment horizontal="left" vertical="center" shrinkToFit="1"/>
      <protection locked="0"/>
    </xf>
    <xf numFmtId="49" fontId="2" fillId="0" borderId="137" xfId="2" applyNumberFormat="1" applyFont="1" applyBorder="1" applyAlignment="1" applyProtection="1">
      <alignment horizontal="center" vertical="center"/>
      <protection locked="0"/>
    </xf>
    <xf numFmtId="49" fontId="2" fillId="0" borderId="139" xfId="2" applyNumberFormat="1" applyFont="1" applyBorder="1" applyAlignment="1" applyProtection="1">
      <alignment horizontal="center" vertical="center"/>
      <protection locked="0"/>
    </xf>
    <xf numFmtId="176" fontId="2" fillId="0" borderId="139" xfId="2" applyNumberFormat="1" applyFont="1" applyBorder="1" applyAlignment="1" applyProtection="1">
      <alignment horizontal="right" vertical="center"/>
      <protection locked="0"/>
    </xf>
    <xf numFmtId="0" fontId="2" fillId="0" borderId="138" xfId="2" applyFont="1" applyBorder="1" applyAlignment="1" applyProtection="1">
      <alignment horizontal="center" vertical="center"/>
    </xf>
    <xf numFmtId="0" fontId="2" fillId="10" borderId="135" xfId="2" applyFont="1" applyFill="1" applyBorder="1" applyAlignment="1" applyProtection="1">
      <alignment horizontal="left" vertical="center" shrinkToFit="1"/>
      <protection locked="0"/>
    </xf>
    <xf numFmtId="49" fontId="60" fillId="10" borderId="138" xfId="2" applyNumberFormat="1" applyFont="1" applyFill="1" applyBorder="1" applyAlignment="1" applyProtection="1">
      <alignment horizontal="right" vertical="center"/>
      <protection locked="0"/>
    </xf>
    <xf numFmtId="49" fontId="2" fillId="10" borderId="140" xfId="2" applyNumberFormat="1" applyFont="1" applyFill="1" applyBorder="1" applyAlignment="1" applyProtection="1">
      <alignment horizontal="left" vertical="center"/>
      <protection locked="0"/>
    </xf>
    <xf numFmtId="49" fontId="2" fillId="4" borderId="137" xfId="2" applyNumberFormat="1" applyFont="1" applyFill="1" applyBorder="1" applyAlignment="1" applyProtection="1">
      <alignment horizontal="center" vertical="center"/>
      <protection locked="0"/>
    </xf>
    <xf numFmtId="49" fontId="2" fillId="4" borderId="140" xfId="2" applyNumberFormat="1" applyFont="1" applyFill="1" applyBorder="1" applyAlignment="1" applyProtection="1">
      <alignment horizontal="center" vertical="center"/>
      <protection locked="0"/>
    </xf>
    <xf numFmtId="49" fontId="2" fillId="4" borderId="135" xfId="2" applyNumberFormat="1" applyFont="1" applyFill="1" applyBorder="1" applyAlignment="1" applyProtection="1">
      <alignment horizontal="center" vertical="center"/>
      <protection locked="0"/>
    </xf>
    <xf numFmtId="0" fontId="2" fillId="7" borderId="135" xfId="2" applyFont="1" applyFill="1" applyBorder="1" applyAlignment="1" applyProtection="1">
      <alignment horizontal="left" vertical="center" shrinkToFit="1"/>
      <protection locked="0"/>
    </xf>
    <xf numFmtId="49" fontId="2" fillId="7" borderId="140" xfId="2" applyNumberFormat="1" applyFont="1" applyFill="1" applyBorder="1" applyAlignment="1" applyProtection="1">
      <alignment horizontal="left" vertical="center"/>
      <protection locked="0"/>
    </xf>
    <xf numFmtId="0" fontId="2" fillId="7" borderId="137" xfId="2" applyFont="1" applyFill="1" applyBorder="1" applyAlignment="1" applyProtection="1">
      <alignment horizontal="center" vertical="center"/>
      <protection locked="0"/>
    </xf>
    <xf numFmtId="0" fontId="2" fillId="12" borderId="135" xfId="2" applyFont="1" applyFill="1" applyBorder="1" applyAlignment="1" applyProtection="1">
      <alignment horizontal="left" vertical="center" shrinkToFit="1"/>
      <protection locked="0"/>
    </xf>
    <xf numFmtId="0" fontId="60" fillId="12" borderId="138" xfId="2" applyFont="1" applyFill="1" applyBorder="1" applyAlignment="1" applyProtection="1">
      <alignment horizontal="center" vertical="center"/>
      <protection locked="0"/>
    </xf>
    <xf numFmtId="49" fontId="2" fillId="12" borderId="140" xfId="2" applyNumberFormat="1" applyFont="1" applyFill="1" applyBorder="1" applyAlignment="1" applyProtection="1">
      <alignment horizontal="left" vertical="center"/>
      <protection locked="0"/>
    </xf>
    <xf numFmtId="49" fontId="2" fillId="12" borderId="141" xfId="2" applyNumberFormat="1" applyFont="1" applyFill="1" applyBorder="1" applyAlignment="1" applyProtection="1">
      <alignment horizontal="center" vertical="center"/>
      <protection locked="0"/>
    </xf>
    <xf numFmtId="49" fontId="2" fillId="4" borderId="141" xfId="2" applyNumberFormat="1" applyFont="1" applyFill="1" applyBorder="1" applyAlignment="1" applyProtection="1">
      <alignment horizontal="center" vertical="center"/>
      <protection hidden="1"/>
    </xf>
    <xf numFmtId="0" fontId="2" fillId="4" borderId="135" xfId="2" applyFont="1" applyFill="1" applyBorder="1" applyAlignment="1" applyProtection="1">
      <alignment horizontal="left" vertical="center" shrinkToFit="1"/>
      <protection hidden="1"/>
    </xf>
    <xf numFmtId="49" fontId="61" fillId="4" borderId="140" xfId="2" applyNumberFormat="1" applyFont="1" applyFill="1" applyBorder="1" applyAlignment="1" applyProtection="1">
      <alignment horizontal="right" vertical="center"/>
      <protection hidden="1"/>
    </xf>
    <xf numFmtId="49" fontId="42" fillId="18" borderId="142" xfId="2" applyNumberFormat="1" applyFont="1" applyFill="1" applyBorder="1" applyAlignment="1" applyProtection="1">
      <alignment horizontal="left" vertical="center"/>
      <protection hidden="1"/>
    </xf>
    <xf numFmtId="0" fontId="42" fillId="18" borderId="143" xfId="2" applyFont="1" applyFill="1" applyBorder="1" applyAlignment="1" applyProtection="1">
      <alignment horizontal="center" vertical="center"/>
      <protection hidden="1"/>
    </xf>
    <xf numFmtId="49" fontId="42" fillId="18" borderId="144" xfId="2" applyNumberFormat="1" applyFont="1" applyFill="1" applyBorder="1" applyAlignment="1" applyProtection="1">
      <alignment horizontal="center" vertical="center"/>
      <protection hidden="1"/>
    </xf>
    <xf numFmtId="0" fontId="42" fillId="18" borderId="145" xfId="2" applyFont="1" applyFill="1" applyBorder="1" applyAlignment="1" applyProtection="1">
      <alignment horizontal="left" vertical="center" shrinkToFit="1"/>
      <protection hidden="1"/>
    </xf>
    <xf numFmtId="49" fontId="42" fillId="18" borderId="143" xfId="2" applyNumberFormat="1" applyFont="1" applyFill="1" applyBorder="1" applyAlignment="1" applyProtection="1">
      <alignment horizontal="right" vertical="center"/>
      <protection hidden="1"/>
    </xf>
    <xf numFmtId="49" fontId="42" fillId="0" borderId="143" xfId="2" applyNumberFormat="1" applyFont="1" applyBorder="1" applyAlignment="1" applyProtection="1">
      <alignment horizontal="left" vertical="center" shrinkToFit="1"/>
      <protection hidden="1"/>
    </xf>
    <xf numFmtId="49" fontId="42" fillId="0" borderId="146" xfId="2" applyNumberFormat="1" applyFont="1" applyBorder="1" applyAlignment="1" applyProtection="1">
      <alignment horizontal="center" vertical="center"/>
      <protection hidden="1"/>
    </xf>
    <xf numFmtId="49" fontId="42" fillId="0" borderId="144" xfId="2" applyNumberFormat="1" applyFont="1" applyBorder="1" applyAlignment="1" applyProtection="1">
      <alignment horizontal="center" vertical="center"/>
      <protection hidden="1"/>
    </xf>
    <xf numFmtId="176" fontId="2" fillId="0" borderId="138" xfId="2" applyNumberFormat="1" applyFont="1" applyBorder="1" applyAlignment="1" applyProtection="1">
      <alignment horizontal="right" vertical="center"/>
      <protection locked="0"/>
    </xf>
    <xf numFmtId="0" fontId="42" fillId="8" borderId="147" xfId="2" applyFont="1" applyFill="1" applyBorder="1" applyAlignment="1" applyProtection="1">
      <alignment horizontal="center" vertical="center"/>
      <protection hidden="1"/>
    </xf>
    <xf numFmtId="0" fontId="2" fillId="0" borderId="148" xfId="2" applyFont="1" applyBorder="1" applyAlignment="1" applyProtection="1">
      <alignment horizontal="right" vertical="center"/>
      <protection locked="0"/>
    </xf>
    <xf numFmtId="49" fontId="2" fillId="0" borderId="148" xfId="2" applyNumberFormat="1" applyFont="1" applyBorder="1" applyAlignment="1" applyProtection="1">
      <alignment horizontal="left" vertical="center" shrinkToFit="1"/>
      <protection locked="0"/>
    </xf>
    <xf numFmtId="49" fontId="2" fillId="0" borderId="149" xfId="2" applyNumberFormat="1" applyFont="1" applyBorder="1" applyAlignment="1" applyProtection="1">
      <alignment horizontal="left" vertical="center" shrinkToFit="1"/>
      <protection locked="0"/>
    </xf>
    <xf numFmtId="49" fontId="2" fillId="0" borderId="150" xfId="2" applyNumberFormat="1" applyFont="1" applyBorder="1" applyAlignment="1" applyProtection="1">
      <alignment horizontal="left" vertical="center" shrinkToFit="1"/>
      <protection locked="0"/>
    </xf>
    <xf numFmtId="49" fontId="2" fillId="0" borderId="149" xfId="2" applyNumberFormat="1" applyFont="1" applyBorder="1" applyAlignment="1" applyProtection="1">
      <alignment horizontal="center" vertical="center"/>
      <protection locked="0"/>
    </xf>
    <xf numFmtId="49" fontId="2" fillId="0" borderId="151" xfId="2" applyNumberFormat="1" applyFont="1" applyBorder="1" applyAlignment="1" applyProtection="1">
      <alignment horizontal="center" vertical="center"/>
      <protection locked="0"/>
    </xf>
    <xf numFmtId="176" fontId="2" fillId="0" borderId="151" xfId="2" applyNumberFormat="1" applyFont="1" applyBorder="1" applyAlignment="1" applyProtection="1">
      <alignment horizontal="right" vertical="center"/>
      <protection locked="0"/>
    </xf>
    <xf numFmtId="0" fontId="2" fillId="0" borderId="150" xfId="2" applyFont="1" applyBorder="1" applyAlignment="1" applyProtection="1">
      <alignment horizontal="center" vertical="center"/>
    </xf>
    <xf numFmtId="0" fontId="2" fillId="0" borderId="151" xfId="2" applyFont="1" applyBorder="1" applyAlignment="1" applyProtection="1">
      <alignment horizontal="center" vertical="center"/>
    </xf>
    <xf numFmtId="0" fontId="2" fillId="10" borderId="147" xfId="2" applyFont="1" applyFill="1" applyBorder="1" applyAlignment="1" applyProtection="1">
      <alignment horizontal="left" vertical="center" shrinkToFit="1"/>
      <protection locked="0"/>
    </xf>
    <xf numFmtId="49" fontId="60" fillId="10" borderId="150" xfId="2" applyNumberFormat="1" applyFont="1" applyFill="1" applyBorder="1" applyAlignment="1" applyProtection="1">
      <alignment horizontal="right" vertical="center"/>
      <protection locked="0"/>
    </xf>
    <xf numFmtId="49" fontId="2" fillId="10" borderId="152" xfId="2" applyNumberFormat="1" applyFont="1" applyFill="1" applyBorder="1" applyAlignment="1" applyProtection="1">
      <alignment horizontal="left" vertical="center"/>
      <protection locked="0"/>
    </xf>
    <xf numFmtId="49" fontId="2" fillId="4" borderId="149" xfId="2" applyNumberFormat="1" applyFont="1" applyFill="1" applyBorder="1" applyAlignment="1" applyProtection="1">
      <alignment horizontal="center" vertical="center"/>
      <protection locked="0"/>
    </xf>
    <xf numFmtId="49" fontId="2" fillId="4" borderId="152" xfId="2" applyNumberFormat="1" applyFont="1" applyFill="1" applyBorder="1" applyAlignment="1" applyProtection="1">
      <alignment horizontal="center" vertical="center"/>
      <protection locked="0"/>
    </xf>
    <xf numFmtId="49" fontId="2" fillId="4" borderId="147" xfId="2" applyNumberFormat="1" applyFont="1" applyFill="1" applyBorder="1" applyAlignment="1" applyProtection="1">
      <alignment horizontal="center" vertical="center"/>
      <protection locked="0"/>
    </xf>
    <xf numFmtId="0" fontId="2" fillId="7" borderId="147" xfId="2" applyFont="1" applyFill="1" applyBorder="1" applyAlignment="1" applyProtection="1">
      <alignment horizontal="left" vertical="center" shrinkToFit="1"/>
      <protection locked="0"/>
    </xf>
    <xf numFmtId="49" fontId="2" fillId="7" borderId="152" xfId="2" applyNumberFormat="1" applyFont="1" applyFill="1" applyBorder="1" applyAlignment="1" applyProtection="1">
      <alignment horizontal="left" vertical="center"/>
      <protection locked="0"/>
    </xf>
    <xf numFmtId="0" fontId="2" fillId="7" borderId="149" xfId="2" applyFont="1" applyFill="1" applyBorder="1" applyAlignment="1" applyProtection="1">
      <alignment horizontal="center" vertical="center"/>
      <protection locked="0"/>
    </xf>
    <xf numFmtId="0" fontId="2" fillId="12" borderId="147" xfId="2" applyFont="1" applyFill="1" applyBorder="1" applyAlignment="1" applyProtection="1">
      <alignment horizontal="left" vertical="center" shrinkToFit="1"/>
      <protection locked="0"/>
    </xf>
    <xf numFmtId="0" fontId="60" fillId="12" borderId="150" xfId="2" applyFont="1" applyFill="1" applyBorder="1" applyAlignment="1" applyProtection="1">
      <alignment horizontal="center" vertical="center"/>
      <protection locked="0"/>
    </xf>
    <xf numFmtId="49" fontId="2" fillId="12" borderId="152" xfId="2" applyNumberFormat="1" applyFont="1" applyFill="1" applyBorder="1" applyAlignment="1" applyProtection="1">
      <alignment horizontal="left" vertical="center"/>
      <protection locked="0"/>
    </xf>
    <xf numFmtId="49" fontId="2" fillId="12" borderId="153" xfId="2" applyNumberFormat="1" applyFont="1" applyFill="1" applyBorder="1" applyAlignment="1" applyProtection="1">
      <alignment horizontal="center" vertical="center"/>
      <protection locked="0"/>
    </xf>
    <xf numFmtId="49" fontId="2" fillId="4" borderId="153" xfId="2" applyNumberFormat="1" applyFont="1" applyFill="1" applyBorder="1" applyAlignment="1" applyProtection="1">
      <alignment horizontal="center" vertical="center"/>
      <protection hidden="1"/>
    </xf>
    <xf numFmtId="0" fontId="2" fillId="4" borderId="147" xfId="2" applyFont="1" applyFill="1" applyBorder="1" applyAlignment="1" applyProtection="1">
      <alignment horizontal="left" vertical="center" shrinkToFit="1"/>
      <protection hidden="1"/>
    </xf>
    <xf numFmtId="49" fontId="61" fillId="4" borderId="152" xfId="2" applyNumberFormat="1" applyFont="1" applyFill="1" applyBorder="1" applyAlignment="1" applyProtection="1">
      <alignment horizontal="right" vertical="center"/>
      <protection hidden="1"/>
    </xf>
    <xf numFmtId="49" fontId="42" fillId="18" borderId="119" xfId="2" applyNumberFormat="1" applyFont="1" applyFill="1" applyBorder="1" applyAlignment="1" applyProtection="1">
      <alignment horizontal="left" vertical="center"/>
      <protection hidden="1"/>
    </xf>
    <xf numFmtId="0" fontId="42" fillId="18" borderId="120" xfId="2" applyFont="1" applyFill="1" applyBorder="1" applyAlignment="1" applyProtection="1">
      <alignment horizontal="center" vertical="center"/>
      <protection hidden="1"/>
    </xf>
    <xf numFmtId="49" fontId="42" fillId="18" borderId="121" xfId="2" applyNumberFormat="1" applyFont="1" applyFill="1" applyBorder="1" applyAlignment="1" applyProtection="1">
      <alignment horizontal="center" vertical="center"/>
      <protection hidden="1"/>
    </xf>
    <xf numFmtId="0" fontId="42" fillId="18" borderId="154" xfId="2" applyFont="1" applyFill="1" applyBorder="1" applyAlignment="1" applyProtection="1">
      <alignment horizontal="left" vertical="center" shrinkToFit="1"/>
      <protection hidden="1"/>
    </xf>
    <xf numFmtId="49" fontId="42" fillId="18" borderId="120" xfId="2" applyNumberFormat="1" applyFont="1" applyFill="1" applyBorder="1" applyAlignment="1" applyProtection="1">
      <alignment horizontal="right" vertical="center"/>
      <protection hidden="1"/>
    </xf>
    <xf numFmtId="49" fontId="42" fillId="0" borderId="120" xfId="2" applyNumberFormat="1" applyFont="1" applyBorder="1" applyAlignment="1" applyProtection="1">
      <alignment horizontal="left" vertical="center" shrinkToFit="1"/>
      <protection hidden="1"/>
    </xf>
    <xf numFmtId="49" fontId="42" fillId="0" borderId="155" xfId="2" applyNumberFormat="1" applyFont="1" applyBorder="1" applyAlignment="1" applyProtection="1">
      <alignment horizontal="center" vertical="center"/>
      <protection hidden="1"/>
    </xf>
    <xf numFmtId="0" fontId="42" fillId="8" borderId="156" xfId="2" applyFont="1" applyFill="1" applyBorder="1" applyAlignment="1" applyProtection="1">
      <alignment horizontal="center" vertical="center"/>
      <protection hidden="1"/>
    </xf>
    <xf numFmtId="0" fontId="2" fillId="0" borderId="157" xfId="2" applyFont="1" applyBorder="1" applyAlignment="1" applyProtection="1">
      <alignment horizontal="right" vertical="center"/>
      <protection locked="0"/>
    </xf>
    <xf numFmtId="49" fontId="2" fillId="0" borderId="157" xfId="2" applyNumberFormat="1" applyFont="1" applyBorder="1" applyAlignment="1" applyProtection="1">
      <alignment horizontal="left" vertical="center" shrinkToFit="1"/>
      <protection locked="0"/>
    </xf>
    <xf numFmtId="49" fontId="2" fillId="0" borderId="158" xfId="2" applyNumberFormat="1" applyFont="1" applyBorder="1" applyAlignment="1" applyProtection="1">
      <alignment horizontal="left" vertical="center" shrinkToFit="1"/>
      <protection locked="0"/>
    </xf>
    <xf numFmtId="49" fontId="2" fillId="0" borderId="159" xfId="2" applyNumberFormat="1" applyFont="1" applyBorder="1" applyAlignment="1" applyProtection="1">
      <alignment horizontal="left" vertical="center" shrinkToFit="1"/>
      <protection locked="0"/>
    </xf>
    <xf numFmtId="49" fontId="2" fillId="0" borderId="158" xfId="2" applyNumberFormat="1" applyFont="1" applyBorder="1" applyAlignment="1" applyProtection="1">
      <alignment horizontal="center" vertical="center"/>
      <protection locked="0"/>
    </xf>
    <xf numFmtId="49" fontId="2" fillId="0" borderId="160" xfId="2" applyNumberFormat="1" applyFont="1" applyBorder="1" applyAlignment="1" applyProtection="1">
      <alignment horizontal="center" vertical="center"/>
      <protection locked="0"/>
    </xf>
    <xf numFmtId="176" fontId="2" fillId="0" borderId="160" xfId="2" applyNumberFormat="1" applyFont="1" applyBorder="1" applyAlignment="1" applyProtection="1">
      <alignment horizontal="right" vertical="center"/>
      <protection locked="0"/>
    </xf>
    <xf numFmtId="0" fontId="2" fillId="0" borderId="159" xfId="2" applyFont="1" applyBorder="1" applyAlignment="1" applyProtection="1">
      <alignment horizontal="center" vertical="center"/>
    </xf>
    <xf numFmtId="49" fontId="2" fillId="0" borderId="160" xfId="2" applyNumberFormat="1" applyFont="1" applyBorder="1" applyAlignment="1" applyProtection="1">
      <alignment horizontal="center" vertical="center"/>
    </xf>
    <xf numFmtId="0" fontId="2" fillId="10" borderId="156" xfId="2" applyFont="1" applyFill="1" applyBorder="1" applyAlignment="1" applyProtection="1">
      <alignment horizontal="left" vertical="center" shrinkToFit="1"/>
      <protection locked="0"/>
    </xf>
    <xf numFmtId="49" fontId="60" fillId="10" borderId="159" xfId="2" applyNumberFormat="1" applyFont="1" applyFill="1" applyBorder="1" applyAlignment="1" applyProtection="1">
      <alignment horizontal="right" vertical="center"/>
      <protection locked="0"/>
    </xf>
    <xf numFmtId="49" fontId="2" fillId="10" borderId="161" xfId="2" applyNumberFormat="1" applyFont="1" applyFill="1" applyBorder="1" applyAlignment="1" applyProtection="1">
      <alignment horizontal="left" vertical="center"/>
      <protection locked="0"/>
    </xf>
    <xf numFmtId="49" fontId="2" fillId="4" borderId="158" xfId="2" applyNumberFormat="1" applyFont="1" applyFill="1" applyBorder="1" applyAlignment="1" applyProtection="1">
      <alignment horizontal="center" vertical="center"/>
      <protection locked="0"/>
    </xf>
    <xf numFmtId="49" fontId="2" fillId="4" borderId="161" xfId="2" applyNumberFormat="1" applyFont="1" applyFill="1" applyBorder="1" applyAlignment="1" applyProtection="1">
      <alignment horizontal="center" vertical="center"/>
      <protection locked="0"/>
    </xf>
    <xf numFmtId="49" fontId="2" fillId="4" borderId="156" xfId="2" applyNumberFormat="1" applyFont="1" applyFill="1" applyBorder="1" applyAlignment="1" applyProtection="1">
      <alignment horizontal="center" vertical="center"/>
      <protection locked="0"/>
    </xf>
    <xf numFmtId="0" fontId="2" fillId="7" borderId="156" xfId="2" applyFont="1" applyFill="1" applyBorder="1" applyAlignment="1" applyProtection="1">
      <alignment horizontal="left" vertical="center" shrinkToFit="1"/>
      <protection locked="0"/>
    </xf>
    <xf numFmtId="49" fontId="2" fillId="7" borderId="161" xfId="2" applyNumberFormat="1" applyFont="1" applyFill="1" applyBorder="1" applyAlignment="1" applyProtection="1">
      <alignment horizontal="left" vertical="center"/>
      <protection locked="0"/>
    </xf>
    <xf numFmtId="0" fontId="2" fillId="7" borderId="158" xfId="2" applyFont="1" applyFill="1" applyBorder="1" applyAlignment="1" applyProtection="1">
      <alignment horizontal="center" vertical="center"/>
      <protection locked="0"/>
    </xf>
    <xf numFmtId="0" fontId="2" fillId="12" borderId="156" xfId="2" applyFont="1" applyFill="1" applyBorder="1" applyAlignment="1" applyProtection="1">
      <alignment horizontal="left" vertical="center" shrinkToFit="1"/>
      <protection locked="0"/>
    </xf>
    <xf numFmtId="0" fontId="60" fillId="12" borderId="159" xfId="2" applyFont="1" applyFill="1" applyBorder="1" applyAlignment="1" applyProtection="1">
      <alignment horizontal="center" vertical="center"/>
      <protection locked="0"/>
    </xf>
    <xf numFmtId="49" fontId="2" fillId="12" borderId="161" xfId="2" applyNumberFormat="1" applyFont="1" applyFill="1" applyBorder="1" applyAlignment="1" applyProtection="1">
      <alignment horizontal="left" vertical="center"/>
      <protection locked="0"/>
    </xf>
    <xf numFmtId="49" fontId="2" fillId="12" borderId="162" xfId="2" applyNumberFormat="1" applyFont="1" applyFill="1" applyBorder="1" applyAlignment="1" applyProtection="1">
      <alignment horizontal="center" vertical="center"/>
      <protection locked="0"/>
    </xf>
    <xf numFmtId="49" fontId="2" fillId="4" borderId="162" xfId="2" applyNumberFormat="1" applyFont="1" applyFill="1" applyBorder="1" applyAlignment="1" applyProtection="1">
      <alignment horizontal="center" vertical="center"/>
      <protection hidden="1"/>
    </xf>
    <xf numFmtId="0" fontId="2" fillId="4" borderId="156" xfId="2" applyFont="1" applyFill="1" applyBorder="1" applyAlignment="1" applyProtection="1">
      <alignment horizontal="left" vertical="center" shrinkToFit="1"/>
      <protection hidden="1"/>
    </xf>
    <xf numFmtId="49" fontId="61" fillId="4" borderId="161" xfId="2" applyNumberFormat="1" applyFont="1" applyFill="1" applyBorder="1" applyAlignment="1" applyProtection="1">
      <alignment horizontal="right" vertical="center"/>
      <protection hidden="1"/>
    </xf>
    <xf numFmtId="49" fontId="42" fillId="18" borderId="110" xfId="2" applyNumberFormat="1" applyFont="1" applyFill="1" applyBorder="1" applyAlignment="1" applyProtection="1">
      <alignment horizontal="left" vertical="center"/>
      <protection hidden="1"/>
    </xf>
    <xf numFmtId="49" fontId="42" fillId="18" borderId="109" xfId="2" applyNumberFormat="1" applyFont="1" applyFill="1" applyBorder="1" applyAlignment="1" applyProtection="1">
      <alignment horizontal="center" vertical="center"/>
      <protection hidden="1"/>
    </xf>
    <xf numFmtId="0" fontId="42" fillId="18" borderId="107" xfId="2" applyFont="1" applyFill="1" applyBorder="1" applyAlignment="1" applyProtection="1">
      <alignment horizontal="left" vertical="center" shrinkToFit="1"/>
      <protection hidden="1"/>
    </xf>
    <xf numFmtId="49" fontId="42" fillId="18" borderId="108" xfId="2" applyNumberFormat="1" applyFont="1" applyFill="1" applyBorder="1" applyAlignment="1" applyProtection="1">
      <alignment horizontal="right" vertical="center"/>
      <protection hidden="1"/>
    </xf>
    <xf numFmtId="49" fontId="42" fillId="0" borderId="163" xfId="2" applyNumberFormat="1" applyFont="1" applyBorder="1" applyAlignment="1" applyProtection="1">
      <alignment horizontal="center" vertical="center"/>
      <protection hidden="1"/>
    </xf>
    <xf numFmtId="49" fontId="2" fillId="0" borderId="139" xfId="2" applyNumberFormat="1" applyFont="1" applyBorder="1" applyAlignment="1" applyProtection="1">
      <alignment horizontal="right" vertical="center"/>
      <protection locked="0"/>
    </xf>
    <xf numFmtId="49" fontId="2" fillId="0" borderId="139" xfId="2" applyNumberFormat="1" applyFont="1" applyBorder="1" applyAlignment="1" applyProtection="1">
      <alignment horizontal="center" vertical="center"/>
    </xf>
    <xf numFmtId="49" fontId="2" fillId="10" borderId="140" xfId="2" applyNumberFormat="1" applyFont="1" applyFill="1" applyBorder="1" applyAlignment="1" applyProtection="1">
      <alignment horizontal="left" vertical="center" shrinkToFit="1"/>
      <protection locked="0"/>
    </xf>
    <xf numFmtId="49" fontId="2" fillId="7" borderId="140" xfId="2" applyNumberFormat="1" applyFont="1" applyFill="1" applyBorder="1" applyAlignment="1" applyProtection="1">
      <alignment horizontal="left" vertical="center" shrinkToFit="1"/>
      <protection locked="0"/>
    </xf>
    <xf numFmtId="49" fontId="2" fillId="12" borderId="140" xfId="2" applyNumberFormat="1" applyFont="1" applyFill="1" applyBorder="1" applyAlignment="1" applyProtection="1">
      <alignment horizontal="left" vertical="center" shrinkToFit="1"/>
      <protection locked="0"/>
    </xf>
    <xf numFmtId="49" fontId="42" fillId="18" borderId="142" xfId="2" applyNumberFormat="1" applyFont="1" applyFill="1" applyBorder="1" applyAlignment="1" applyProtection="1">
      <alignment horizontal="left" vertical="center" shrinkToFit="1"/>
      <protection hidden="1"/>
    </xf>
    <xf numFmtId="49" fontId="2" fillId="0" borderId="151" xfId="2" applyNumberFormat="1" applyFont="1" applyBorder="1" applyAlignment="1" applyProtection="1">
      <alignment horizontal="right" vertical="center"/>
      <protection locked="0"/>
    </xf>
    <xf numFmtId="49" fontId="2" fillId="0" borderId="151" xfId="2" applyNumberFormat="1" applyFont="1" applyBorder="1" applyAlignment="1" applyProtection="1">
      <alignment horizontal="center" vertical="center"/>
    </xf>
    <xf numFmtId="49" fontId="2" fillId="10" borderId="152" xfId="2" applyNumberFormat="1" applyFont="1" applyFill="1" applyBorder="1" applyAlignment="1" applyProtection="1">
      <alignment horizontal="left" vertical="center" shrinkToFit="1"/>
      <protection locked="0"/>
    </xf>
    <xf numFmtId="49" fontId="2" fillId="7" borderId="152" xfId="2" applyNumberFormat="1" applyFont="1" applyFill="1" applyBorder="1" applyAlignment="1" applyProtection="1">
      <alignment horizontal="left" vertical="center" shrinkToFit="1"/>
      <protection locked="0"/>
    </xf>
    <xf numFmtId="49" fontId="2" fillId="12" borderId="152" xfId="2" applyNumberFormat="1" applyFont="1" applyFill="1" applyBorder="1" applyAlignment="1" applyProtection="1">
      <alignment horizontal="left" vertical="center" shrinkToFit="1"/>
      <protection locked="0"/>
    </xf>
    <xf numFmtId="49" fontId="42" fillId="18" borderId="119" xfId="2" applyNumberFormat="1" applyFont="1" applyFill="1" applyBorder="1" applyAlignment="1" applyProtection="1">
      <alignment horizontal="left" vertical="center" shrinkToFit="1"/>
      <protection hidden="1"/>
    </xf>
    <xf numFmtId="49" fontId="42" fillId="18" borderId="110" xfId="2" applyNumberFormat="1" applyFont="1" applyFill="1" applyBorder="1" applyAlignment="1" applyProtection="1">
      <alignment horizontal="left" vertical="center" shrinkToFit="1"/>
      <protection hidden="1"/>
    </xf>
    <xf numFmtId="0" fontId="42" fillId="8" borderId="164" xfId="2" applyFont="1" applyFill="1" applyBorder="1" applyAlignment="1" applyProtection="1">
      <alignment horizontal="center" vertical="center"/>
      <protection hidden="1"/>
    </xf>
    <xf numFmtId="0" fontId="2" fillId="10" borderId="164" xfId="2" applyFont="1" applyFill="1" applyBorder="1" applyAlignment="1" applyProtection="1">
      <alignment horizontal="left" vertical="center" shrinkToFit="1"/>
      <protection locked="0"/>
    </xf>
    <xf numFmtId="49" fontId="60" fillId="10" borderId="166" xfId="2" applyNumberFormat="1" applyFont="1" applyFill="1" applyBorder="1" applyAlignment="1" applyProtection="1">
      <alignment horizontal="right" vertical="center"/>
      <protection locked="0"/>
    </xf>
    <xf numFmtId="49" fontId="2" fillId="10" borderId="167" xfId="2" applyNumberFormat="1" applyFont="1" applyFill="1" applyBorder="1" applyAlignment="1" applyProtection="1">
      <alignment horizontal="left" vertical="center" shrinkToFit="1"/>
      <protection locked="0"/>
    </xf>
    <xf numFmtId="49" fontId="2" fillId="4" borderId="165" xfId="2" applyNumberFormat="1" applyFont="1" applyFill="1" applyBorder="1" applyAlignment="1" applyProtection="1">
      <alignment horizontal="center" vertical="center"/>
      <protection locked="0"/>
    </xf>
    <xf numFmtId="49" fontId="2" fillId="4" borderId="167" xfId="2" applyNumberFormat="1" applyFont="1" applyFill="1" applyBorder="1" applyAlignment="1" applyProtection="1">
      <alignment horizontal="center" vertical="center"/>
      <protection locked="0"/>
    </xf>
    <xf numFmtId="49" fontId="2" fillId="4" borderId="164" xfId="2" applyNumberFormat="1" applyFont="1" applyFill="1" applyBorder="1" applyAlignment="1" applyProtection="1">
      <alignment horizontal="center" vertical="center"/>
      <protection locked="0"/>
    </xf>
    <xf numFmtId="0" fontId="2" fillId="7" borderId="164" xfId="2" applyFont="1" applyFill="1" applyBorder="1" applyAlignment="1" applyProtection="1">
      <alignment horizontal="left" vertical="center" shrinkToFit="1"/>
      <protection locked="0"/>
    </xf>
    <xf numFmtId="49" fontId="2" fillId="7" borderId="167" xfId="2" applyNumberFormat="1" applyFont="1" applyFill="1" applyBorder="1" applyAlignment="1" applyProtection="1">
      <alignment horizontal="left" vertical="center" shrinkToFit="1"/>
      <protection locked="0"/>
    </xf>
    <xf numFmtId="0" fontId="2" fillId="7" borderId="165" xfId="2" applyFont="1" applyFill="1" applyBorder="1" applyAlignment="1" applyProtection="1">
      <alignment horizontal="center" vertical="center"/>
      <protection locked="0"/>
    </xf>
    <xf numFmtId="0" fontId="2" fillId="12" borderId="164" xfId="2" applyFont="1" applyFill="1" applyBorder="1" applyAlignment="1" applyProtection="1">
      <alignment horizontal="left" vertical="center" shrinkToFit="1"/>
      <protection locked="0"/>
    </xf>
    <xf numFmtId="0" fontId="60" fillId="12" borderId="166" xfId="2" applyFont="1" applyFill="1" applyBorder="1" applyAlignment="1" applyProtection="1">
      <alignment horizontal="center" vertical="center"/>
      <protection locked="0"/>
    </xf>
    <xf numFmtId="49" fontId="2" fillId="12" borderId="167" xfId="2" applyNumberFormat="1" applyFont="1" applyFill="1" applyBorder="1" applyAlignment="1" applyProtection="1">
      <alignment horizontal="left" vertical="center" shrinkToFit="1"/>
      <protection locked="0"/>
    </xf>
    <xf numFmtId="49" fontId="2" fillId="12" borderId="168" xfId="2" applyNumberFormat="1" applyFont="1" applyFill="1" applyBorder="1" applyAlignment="1" applyProtection="1">
      <alignment horizontal="center" vertical="center"/>
      <protection locked="0"/>
    </xf>
    <xf numFmtId="0" fontId="64" fillId="0" borderId="0" xfId="0" applyFont="1" applyProtection="1">
      <alignment vertical="center"/>
      <protection hidden="1"/>
    </xf>
    <xf numFmtId="0" fontId="64" fillId="0" borderId="0" xfId="0" applyFont="1" applyAlignment="1" applyProtection="1">
      <alignment horizontal="center" vertical="center"/>
      <protection hidden="1"/>
    </xf>
    <xf numFmtId="0" fontId="64" fillId="0" borderId="0" xfId="0" applyFont="1" applyAlignment="1" applyProtection="1">
      <alignment horizontal="left" vertical="center"/>
      <protection hidden="1"/>
    </xf>
    <xf numFmtId="0" fontId="64" fillId="0" borderId="0" xfId="0" applyFont="1" applyProtection="1">
      <alignment vertical="center"/>
      <protection hidden="1"/>
    </xf>
    <xf numFmtId="0" fontId="65" fillId="0" borderId="0" xfId="2" applyFont="1" applyAlignment="1" applyProtection="1">
      <alignment horizontal="center"/>
      <protection hidden="1"/>
    </xf>
    <xf numFmtId="0" fontId="65" fillId="0" borderId="0" xfId="2" applyFont="1" applyProtection="1">
      <protection hidden="1"/>
    </xf>
    <xf numFmtId="0" fontId="65" fillId="0" borderId="0" xfId="2" applyFont="1" applyBorder="1" applyProtection="1">
      <protection hidden="1"/>
    </xf>
    <xf numFmtId="0" fontId="65" fillId="0" borderId="0" xfId="2" applyFont="1" applyBorder="1" applyAlignment="1" applyProtection="1">
      <alignment horizontal="center"/>
      <protection hidden="1"/>
    </xf>
    <xf numFmtId="0" fontId="65" fillId="0" borderId="0" xfId="2" applyFont="1" applyAlignment="1" applyProtection="1">
      <alignment horizontal="left" vertical="center"/>
      <protection hidden="1"/>
    </xf>
    <xf numFmtId="0" fontId="25" fillId="2" borderId="12" xfId="0" applyFont="1" applyFill="1" applyBorder="1" applyAlignment="1" applyProtection="1">
      <alignment horizontal="center" vertical="center"/>
      <protection hidden="1"/>
    </xf>
    <xf numFmtId="0" fontId="65" fillId="2" borderId="12" xfId="0" applyFont="1" applyFill="1" applyBorder="1" applyAlignment="1" applyProtection="1">
      <alignment horizontal="center" vertical="center"/>
      <protection hidden="1"/>
    </xf>
    <xf numFmtId="0" fontId="22" fillId="0" borderId="0" xfId="0" applyFont="1" applyProtection="1">
      <alignment vertical="center"/>
      <protection hidden="1"/>
    </xf>
    <xf numFmtId="0" fontId="72" fillId="0" borderId="43" xfId="2" applyFont="1" applyBorder="1" applyAlignment="1" applyProtection="1">
      <alignment horizontal="center" vertical="center"/>
      <protection locked="0"/>
    </xf>
    <xf numFmtId="0" fontId="22" fillId="2" borderId="76" xfId="0" applyFont="1" applyFill="1" applyBorder="1" applyAlignment="1" applyProtection="1">
      <alignment horizontal="center" vertical="center"/>
      <protection hidden="1"/>
    </xf>
    <xf numFmtId="0" fontId="13" fillId="2" borderId="182" xfId="2" applyFont="1" applyFill="1" applyBorder="1" applyAlignment="1" applyProtection="1">
      <alignment horizontal="center" vertical="center"/>
      <protection hidden="1"/>
    </xf>
    <xf numFmtId="0" fontId="13" fillId="2" borderId="18" xfId="2" applyFont="1" applyFill="1" applyBorder="1" applyAlignment="1" applyProtection="1">
      <alignment horizontal="center" vertical="center"/>
      <protection hidden="1"/>
    </xf>
    <xf numFmtId="0" fontId="13" fillId="2" borderId="20" xfId="2" applyFont="1" applyFill="1" applyBorder="1" applyAlignment="1" applyProtection="1">
      <alignment horizontal="center" vertical="center"/>
      <protection hidden="1"/>
    </xf>
    <xf numFmtId="0" fontId="14" fillId="2" borderId="186" xfId="2" applyFont="1" applyFill="1" applyBorder="1" applyAlignment="1" applyProtection="1">
      <alignment horizontal="center" vertical="center"/>
      <protection hidden="1"/>
    </xf>
    <xf numFmtId="0" fontId="25" fillId="2" borderId="187" xfId="2" applyFont="1" applyFill="1" applyBorder="1" applyAlignment="1" applyProtection="1">
      <alignment vertical="center"/>
      <protection hidden="1"/>
    </xf>
    <xf numFmtId="0" fontId="2" fillId="2" borderId="188" xfId="2" applyFont="1" applyFill="1" applyBorder="1" applyAlignment="1" applyProtection="1">
      <alignment vertical="center"/>
      <protection hidden="1"/>
    </xf>
    <xf numFmtId="0" fontId="13" fillId="2" borderId="189" xfId="2" applyFont="1" applyFill="1" applyBorder="1" applyAlignment="1" applyProtection="1">
      <alignment horizontal="center" vertical="center"/>
      <protection hidden="1"/>
    </xf>
    <xf numFmtId="0" fontId="13" fillId="2" borderId="191" xfId="2" applyFont="1" applyFill="1" applyBorder="1" applyAlignment="1" applyProtection="1">
      <alignment horizontal="center" vertical="center"/>
      <protection hidden="1"/>
    </xf>
    <xf numFmtId="0" fontId="14" fillId="0" borderId="194" xfId="2" applyFont="1" applyBorder="1" applyAlignment="1" applyProtection="1">
      <alignment horizontal="center" vertical="center"/>
      <protection locked="0"/>
    </xf>
    <xf numFmtId="0" fontId="25" fillId="2" borderId="195" xfId="2" applyFont="1" applyFill="1" applyBorder="1" applyAlignment="1" applyProtection="1">
      <alignment vertical="center"/>
      <protection hidden="1"/>
    </xf>
    <xf numFmtId="0" fontId="14" fillId="19" borderId="197" xfId="2" applyFont="1" applyFill="1" applyBorder="1" applyAlignment="1" applyProtection="1">
      <alignment horizontal="center" vertical="center"/>
      <protection locked="0"/>
    </xf>
    <xf numFmtId="0" fontId="2" fillId="2" borderId="198" xfId="2" applyFont="1" applyFill="1" applyBorder="1" applyAlignment="1" applyProtection="1">
      <alignment vertical="center"/>
      <protection hidden="1"/>
    </xf>
    <xf numFmtId="178" fontId="71" fillId="0" borderId="10" xfId="2" applyNumberFormat="1" applyFont="1" applyBorder="1" applyAlignment="1" applyProtection="1">
      <alignment vertical="center" shrinkToFit="1"/>
      <protection hidden="1"/>
    </xf>
    <xf numFmtId="178" fontId="71" fillId="0" borderId="0" xfId="2" applyNumberFormat="1" applyFont="1" applyBorder="1" applyAlignment="1" applyProtection="1">
      <alignment vertical="center" shrinkToFit="1"/>
      <protection hidden="1"/>
    </xf>
    <xf numFmtId="0" fontId="67" fillId="0" borderId="0" xfId="2" applyFont="1" applyBorder="1" applyAlignment="1" applyProtection="1">
      <alignment vertical="center"/>
      <protection hidden="1"/>
    </xf>
    <xf numFmtId="179" fontId="67" fillId="0" borderId="0" xfId="2" applyNumberFormat="1" applyFont="1" applyBorder="1" applyAlignment="1" applyProtection="1">
      <alignment horizontal="right" shrinkToFit="1"/>
      <protection hidden="1"/>
    </xf>
    <xf numFmtId="0" fontId="64" fillId="0" borderId="0" xfId="0" applyFont="1" applyBorder="1" applyAlignment="1" applyProtection="1">
      <alignment horizontal="center" vertical="center"/>
      <protection hidden="1"/>
    </xf>
    <xf numFmtId="0" fontId="64" fillId="0" borderId="0" xfId="0" applyFont="1" applyBorder="1" applyAlignment="1" applyProtection="1">
      <alignment horizontal="left" vertical="center"/>
      <protection hidden="1"/>
    </xf>
    <xf numFmtId="0" fontId="64" fillId="0" borderId="11" xfId="0" applyFont="1" applyBorder="1" applyAlignment="1" applyProtection="1">
      <alignment horizontal="left" vertical="center"/>
      <protection hidden="1"/>
    </xf>
    <xf numFmtId="0" fontId="65" fillId="0" borderId="10" xfId="2" applyFont="1" applyBorder="1" applyAlignment="1" applyProtection="1">
      <alignment vertical="center"/>
      <protection hidden="1"/>
    </xf>
    <xf numFmtId="0" fontId="65" fillId="0" borderId="0" xfId="2" applyFont="1" applyBorder="1" applyAlignment="1" applyProtection="1">
      <alignment vertical="center"/>
      <protection hidden="1"/>
    </xf>
    <xf numFmtId="0" fontId="65" fillId="0" borderId="0" xfId="2" applyFont="1" applyBorder="1" applyAlignment="1" applyProtection="1">
      <alignment horizontal="distributed" vertical="center"/>
      <protection hidden="1"/>
    </xf>
    <xf numFmtId="0" fontId="65" fillId="0" borderId="0" xfId="2" applyFont="1" applyBorder="1" applyAlignment="1" applyProtection="1">
      <alignment horizontal="center" vertical="center"/>
      <protection hidden="1"/>
    </xf>
    <xf numFmtId="0" fontId="65" fillId="0" borderId="0" xfId="2" applyFont="1" applyBorder="1" applyAlignment="1" applyProtection="1">
      <alignment horizontal="left" vertical="center"/>
      <protection hidden="1"/>
    </xf>
    <xf numFmtId="0" fontId="65" fillId="0" borderId="11" xfId="2" applyFont="1" applyBorder="1" applyAlignment="1" applyProtection="1">
      <alignment horizontal="left" vertical="center"/>
      <protection hidden="1"/>
    </xf>
    <xf numFmtId="0" fontId="13" fillId="17" borderId="177" xfId="2" applyFont="1" applyFill="1" applyBorder="1" applyAlignment="1" applyProtection="1">
      <alignment horizontal="center" vertical="center" shrinkToFit="1"/>
      <protection hidden="1"/>
    </xf>
    <xf numFmtId="0" fontId="13" fillId="17" borderId="15" xfId="2" applyFont="1" applyFill="1" applyBorder="1" applyAlignment="1" applyProtection="1">
      <alignment horizontal="center" vertical="center" shrinkToFit="1"/>
      <protection hidden="1"/>
    </xf>
    <xf numFmtId="0" fontId="13" fillId="17" borderId="12" xfId="2" applyFont="1" applyFill="1" applyBorder="1" applyAlignment="1" applyProtection="1">
      <alignment horizontal="center" vertical="center"/>
      <protection hidden="1"/>
    </xf>
    <xf numFmtId="0" fontId="13" fillId="17" borderId="15" xfId="2" applyFont="1" applyFill="1" applyBorder="1" applyAlignment="1" applyProtection="1">
      <alignment horizontal="center" vertical="center"/>
      <protection hidden="1"/>
    </xf>
    <xf numFmtId="0" fontId="65" fillId="0" borderId="201" xfId="2" applyFont="1" applyBorder="1" applyAlignment="1" applyProtection="1">
      <alignment horizontal="center" vertical="center"/>
      <protection hidden="1"/>
    </xf>
    <xf numFmtId="0" fontId="65" fillId="0" borderId="110" xfId="2" applyFont="1" applyBorder="1" applyAlignment="1" applyProtection="1">
      <alignment horizontal="center" vertical="center"/>
      <protection hidden="1"/>
    </xf>
    <xf numFmtId="0" fontId="65" fillId="0" borderId="163" xfId="2" applyFont="1" applyBorder="1" applyAlignment="1" applyProtection="1">
      <alignment horizontal="center" vertical="center"/>
      <protection hidden="1"/>
    </xf>
    <xf numFmtId="0" fontId="65" fillId="0" borderId="206" xfId="2" applyFont="1" applyBorder="1" applyAlignment="1" applyProtection="1">
      <alignment horizontal="center" vertical="center"/>
      <protection hidden="1"/>
    </xf>
    <xf numFmtId="0" fontId="65" fillId="0" borderId="119" xfId="2" applyFont="1" applyBorder="1" applyAlignment="1" applyProtection="1">
      <alignment horizontal="center" vertical="center"/>
      <protection hidden="1"/>
    </xf>
    <xf numFmtId="0" fontId="65" fillId="0" borderId="155" xfId="2" applyFont="1" applyBorder="1" applyAlignment="1" applyProtection="1">
      <alignment horizontal="center" vertical="center"/>
      <protection hidden="1"/>
    </xf>
    <xf numFmtId="0" fontId="65" fillId="0" borderId="117" xfId="2" applyFont="1" applyBorder="1" applyAlignment="1" applyProtection="1">
      <alignment horizontal="center" vertical="center"/>
      <protection hidden="1"/>
    </xf>
    <xf numFmtId="0" fontId="65" fillId="0" borderId="116" xfId="2" applyFont="1" applyBorder="1" applyAlignment="1" applyProtection="1">
      <alignment horizontal="center" vertical="center"/>
      <protection hidden="1"/>
    </xf>
    <xf numFmtId="0" fontId="65" fillId="0" borderId="211" xfId="2" applyFont="1" applyBorder="1" applyAlignment="1" applyProtection="1">
      <alignment horizontal="center" vertical="center"/>
      <protection hidden="1"/>
    </xf>
    <xf numFmtId="0" fontId="0" fillId="0" borderId="0" xfId="0" applyAlignment="1">
      <alignment horizontal="left" vertical="center"/>
    </xf>
    <xf numFmtId="0" fontId="0" fillId="0" borderId="0" xfId="0" applyAlignment="1">
      <alignment horizontal="right" vertical="center"/>
    </xf>
    <xf numFmtId="0" fontId="22" fillId="0" borderId="0" xfId="0" applyFont="1" applyBorder="1" applyAlignment="1">
      <alignment horizontal="center" vertical="center" textRotation="255" wrapText="1"/>
    </xf>
    <xf numFmtId="0" fontId="22" fillId="0" borderId="0" xfId="0" applyFont="1" applyBorder="1" applyAlignment="1">
      <alignment vertical="center" textRotation="255"/>
    </xf>
    <xf numFmtId="0" fontId="31" fillId="23" borderId="0" xfId="0" applyFont="1" applyFill="1" applyBorder="1" applyAlignment="1">
      <alignment horizontal="center" vertical="center" textRotation="255" wrapText="1"/>
    </xf>
    <xf numFmtId="0" fontId="22" fillId="23" borderId="0" xfId="0" applyFont="1" applyFill="1" applyBorder="1" applyAlignment="1">
      <alignment horizontal="center" vertical="center" textRotation="255" wrapText="1"/>
    </xf>
    <xf numFmtId="0" fontId="22" fillId="23" borderId="0" xfId="0" applyFont="1" applyFill="1" applyBorder="1" applyAlignment="1">
      <alignment vertical="center" textRotation="255" wrapText="1"/>
    </xf>
    <xf numFmtId="0" fontId="22" fillId="7" borderId="0" xfId="0" applyFont="1" applyFill="1" applyBorder="1" applyAlignment="1">
      <alignment horizontal="center" vertical="center" textRotation="255" wrapText="1"/>
    </xf>
    <xf numFmtId="0" fontId="22" fillId="7" borderId="0" xfId="0" applyFont="1" applyFill="1" applyBorder="1" applyAlignment="1">
      <alignment vertical="center" textRotation="255" wrapText="1"/>
    </xf>
    <xf numFmtId="0" fontId="22" fillId="4" borderId="0" xfId="0" applyFont="1" applyFill="1" applyBorder="1" applyAlignment="1">
      <alignment vertical="center" textRotation="255" wrapText="1"/>
    </xf>
    <xf numFmtId="0" fontId="22" fillId="10" borderId="0" xfId="0" applyFont="1" applyFill="1" applyBorder="1" applyAlignment="1">
      <alignment vertical="center" textRotation="255" wrapText="1"/>
    </xf>
    <xf numFmtId="0" fontId="22" fillId="0" borderId="0" xfId="0" applyFont="1" applyBorder="1" applyAlignment="1">
      <alignment horizontal="center" vertical="center" textRotation="255" wrapText="1"/>
    </xf>
    <xf numFmtId="0" fontId="0" fillId="4" borderId="0" xfId="0" applyFont="1" applyFill="1" applyBorder="1" applyAlignment="1">
      <alignment horizontal="center" vertical="center" textRotation="255" wrapText="1"/>
    </xf>
    <xf numFmtId="0" fontId="77" fillId="4" borderId="0" xfId="0" applyFont="1" applyFill="1" applyBorder="1" applyAlignment="1">
      <alignment vertical="center" textRotation="255" wrapText="1"/>
    </xf>
    <xf numFmtId="0" fontId="22" fillId="4" borderId="0" xfId="0" applyFont="1" applyFill="1" applyBorder="1" applyAlignment="1">
      <alignment horizontal="center" vertical="center" textRotation="255" wrapText="1"/>
    </xf>
    <xf numFmtId="0" fontId="22" fillId="0" borderId="0" xfId="0" applyFont="1" applyBorder="1" applyAlignment="1">
      <alignment vertical="center" textRotation="255" wrapText="1"/>
    </xf>
    <xf numFmtId="0" fontId="0" fillId="10" borderId="0" xfId="0" applyFont="1" applyFill="1" applyBorder="1" applyAlignment="1">
      <alignment horizontal="center" vertical="center" textRotation="255" wrapText="1"/>
    </xf>
    <xf numFmtId="0" fontId="22" fillId="10" borderId="0" xfId="0" applyFont="1" applyFill="1" applyBorder="1" applyAlignment="1">
      <alignment horizontal="center" vertical="center" textRotation="255" wrapText="1"/>
    </xf>
    <xf numFmtId="0" fontId="0" fillId="0" borderId="0" xfId="0" applyFont="1" applyBorder="1" applyAlignment="1">
      <alignment horizontal="center" vertical="center" textRotation="255" wrapText="1"/>
    </xf>
    <xf numFmtId="0" fontId="22" fillId="0" borderId="0" xfId="0" applyFont="1" applyBorder="1" applyAlignment="1">
      <alignment vertical="center" textRotation="255" wrapText="1"/>
    </xf>
    <xf numFmtId="0" fontId="0" fillId="0" borderId="0" xfId="0" applyBorder="1" applyAlignment="1">
      <alignment vertical="center" wrapText="1"/>
    </xf>
    <xf numFmtId="0" fontId="0" fillId="0" borderId="0" xfId="0" applyAlignment="1">
      <alignment vertical="center" textRotation="255" wrapText="1"/>
    </xf>
    <xf numFmtId="0" fontId="0" fillId="0" borderId="0" xfId="0" applyAlignment="1">
      <alignment vertical="center" wrapText="1"/>
    </xf>
    <xf numFmtId="0" fontId="0" fillId="0" borderId="0" xfId="0" applyAlignment="1">
      <alignment horizontal="right" vertical="center" wrapText="1"/>
    </xf>
    <xf numFmtId="0" fontId="79" fillId="0" borderId="0" xfId="0" applyFont="1">
      <alignment vertical="center"/>
    </xf>
    <xf numFmtId="0" fontId="79" fillId="0" borderId="0" xfId="0" applyFont="1" applyAlignment="1">
      <alignment horizontal="center" vertical="center"/>
    </xf>
    <xf numFmtId="0" fontId="74" fillId="24" borderId="12" xfId="2" applyFont="1" applyFill="1" applyBorder="1" applyAlignment="1">
      <alignment horizontal="center" vertical="center"/>
    </xf>
    <xf numFmtId="0" fontId="74" fillId="24" borderId="12" xfId="2" applyFont="1" applyFill="1" applyBorder="1" applyAlignment="1">
      <alignment horizontal="center" vertical="center" wrapText="1"/>
    </xf>
    <xf numFmtId="0" fontId="74" fillId="15" borderId="12" xfId="2" applyFont="1" applyFill="1" applyBorder="1" applyAlignment="1">
      <alignment horizontal="center" vertical="center"/>
    </xf>
    <xf numFmtId="0" fontId="74" fillId="15" borderId="12" xfId="2" applyFont="1" applyFill="1" applyBorder="1" applyAlignment="1">
      <alignment horizontal="center" vertical="center" wrapText="1"/>
    </xf>
    <xf numFmtId="0" fontId="75" fillId="25" borderId="12" xfId="0" applyFont="1" applyFill="1" applyBorder="1" applyAlignment="1">
      <alignment horizontal="center" vertical="center"/>
    </xf>
    <xf numFmtId="0" fontId="75" fillId="26" borderId="12" xfId="0" applyFont="1" applyFill="1" applyBorder="1" applyAlignment="1">
      <alignment horizontal="center" vertical="center"/>
    </xf>
    <xf numFmtId="0" fontId="75" fillId="27" borderId="12" xfId="0" applyFont="1" applyFill="1" applyBorder="1" applyAlignment="1">
      <alignment horizontal="center" vertical="center" wrapText="1"/>
    </xf>
    <xf numFmtId="0" fontId="75" fillId="27" borderId="12" xfId="0" applyFont="1" applyFill="1" applyBorder="1" applyAlignment="1">
      <alignment vertical="center" wrapText="1"/>
    </xf>
    <xf numFmtId="0" fontId="75" fillId="24" borderId="12" xfId="0" applyFont="1" applyFill="1" applyBorder="1" applyAlignment="1">
      <alignment vertical="center" wrapText="1"/>
    </xf>
    <xf numFmtId="0" fontId="75" fillId="16" borderId="12" xfId="0" applyFont="1" applyFill="1" applyBorder="1" applyAlignment="1">
      <alignment vertical="center" wrapText="1"/>
    </xf>
    <xf numFmtId="0" fontId="75" fillId="28" borderId="12" xfId="0" applyFont="1" applyFill="1" applyBorder="1" applyAlignment="1">
      <alignment horizontal="center" vertical="center"/>
    </xf>
    <xf numFmtId="0" fontId="75" fillId="28" borderId="12" xfId="0" applyFont="1" applyFill="1" applyBorder="1" applyAlignment="1">
      <alignment vertical="center"/>
    </xf>
    <xf numFmtId="0" fontId="75" fillId="5" borderId="12" xfId="0" applyFont="1" applyFill="1" applyBorder="1" applyAlignment="1">
      <alignment horizontal="center" vertical="center" wrapText="1"/>
    </xf>
    <xf numFmtId="0" fontId="75" fillId="0" borderId="0" xfId="0" applyFont="1" applyBorder="1" applyAlignment="1">
      <alignment horizontal="left" vertical="center"/>
    </xf>
    <xf numFmtId="0" fontId="79" fillId="0" borderId="0" xfId="0" applyFont="1" applyBorder="1" applyAlignment="1">
      <alignment horizontal="left" vertical="center"/>
    </xf>
    <xf numFmtId="0" fontId="79" fillId="0" borderId="0" xfId="0" applyFont="1" applyBorder="1" applyAlignment="1">
      <alignment horizontal="center" vertical="center"/>
    </xf>
    <xf numFmtId="0" fontId="79" fillId="0" borderId="0" xfId="0" applyFont="1" applyAlignment="1">
      <alignment horizontal="left" vertical="center"/>
    </xf>
    <xf numFmtId="0" fontId="75" fillId="0" borderId="0" xfId="0" applyFont="1" applyAlignment="1">
      <alignment horizontal="left" vertical="center"/>
    </xf>
    <xf numFmtId="0" fontId="75" fillId="0" borderId="0" xfId="0" applyFont="1" applyAlignment="1">
      <alignment vertical="center"/>
    </xf>
    <xf numFmtId="0" fontId="75" fillId="0" borderId="0" xfId="0" applyFont="1" applyAlignment="1">
      <alignment horizontal="right" vertical="center"/>
    </xf>
    <xf numFmtId="0" fontId="80" fillId="0" borderId="0" xfId="0" applyFont="1" applyAlignment="1">
      <alignment horizontal="left" vertical="center"/>
    </xf>
    <xf numFmtId="0" fontId="80" fillId="0" borderId="0" xfId="0" applyFont="1" applyAlignment="1">
      <alignment horizontal="center" vertical="center"/>
    </xf>
    <xf numFmtId="0" fontId="80" fillId="0" borderId="0" xfId="0" applyFont="1">
      <alignment vertical="center"/>
    </xf>
    <xf numFmtId="0" fontId="80" fillId="0" borderId="0" xfId="0" applyFont="1" applyBorder="1">
      <alignment vertical="center"/>
    </xf>
    <xf numFmtId="0" fontId="80" fillId="0" borderId="0" xfId="0" applyFont="1" applyBorder="1" applyAlignment="1">
      <alignment horizontal="center" vertical="center"/>
    </xf>
    <xf numFmtId="0" fontId="80" fillId="0" borderId="0" xfId="0" applyFont="1" applyBorder="1" applyAlignment="1">
      <alignment horizontal="center" vertical="center"/>
    </xf>
    <xf numFmtId="0" fontId="74" fillId="0" borderId="0" xfId="0" applyFont="1" applyBorder="1" applyAlignment="1">
      <alignment horizontal="center" vertical="center"/>
    </xf>
    <xf numFmtId="0" fontId="81" fillId="0" borderId="0" xfId="0" applyFont="1" applyBorder="1" applyAlignment="1">
      <alignment horizontal="left" vertical="center"/>
    </xf>
    <xf numFmtId="0" fontId="81" fillId="0" borderId="0" xfId="0" applyFont="1" applyBorder="1" applyAlignment="1">
      <alignment horizontal="center" vertical="center"/>
    </xf>
    <xf numFmtId="0" fontId="74" fillId="0" borderId="0" xfId="0" applyFont="1" applyBorder="1">
      <alignment vertical="center"/>
    </xf>
    <xf numFmtId="0" fontId="81" fillId="0" borderId="0" xfId="0" applyFont="1" applyBorder="1">
      <alignment vertical="center"/>
    </xf>
    <xf numFmtId="0" fontId="74" fillId="0" borderId="0" xfId="0" applyFont="1" applyBorder="1">
      <alignment vertical="center"/>
    </xf>
    <xf numFmtId="0" fontId="81" fillId="0" borderId="0" xfId="0" applyFont="1" applyBorder="1" applyAlignment="1">
      <alignment horizontal="center" vertical="center"/>
    </xf>
    <xf numFmtId="0" fontId="81" fillId="0" borderId="0" xfId="0" applyFont="1" applyBorder="1" applyAlignment="1">
      <alignment horizontal="left" vertical="center"/>
    </xf>
    <xf numFmtId="0" fontId="80" fillId="0" borderId="0" xfId="0" applyFont="1" applyBorder="1" applyAlignment="1">
      <alignment horizontal="left" vertical="center"/>
    </xf>
    <xf numFmtId="0" fontId="82" fillId="0" borderId="0" xfId="0" applyFont="1" applyBorder="1" applyAlignment="1">
      <alignment horizontal="center" vertical="center"/>
    </xf>
    <xf numFmtId="0" fontId="84" fillId="4" borderId="85" xfId="0" applyFont="1" applyFill="1" applyBorder="1" applyAlignment="1" applyProtection="1">
      <alignment vertical="center"/>
      <protection hidden="1"/>
    </xf>
    <xf numFmtId="0" fontId="86" fillId="5" borderId="79" xfId="0" applyFont="1" applyFill="1" applyBorder="1" applyProtection="1">
      <alignment vertical="center"/>
    </xf>
    <xf numFmtId="0" fontId="86" fillId="4" borderId="45" xfId="0" applyFont="1" applyFill="1" applyBorder="1" applyAlignment="1" applyProtection="1">
      <alignment horizontal="center" vertical="center" shrinkToFit="1"/>
      <protection hidden="1"/>
    </xf>
    <xf numFmtId="0" fontId="86" fillId="4" borderId="47" xfId="0" applyFont="1" applyFill="1" applyBorder="1" applyAlignment="1" applyProtection="1">
      <alignment horizontal="center" vertical="center" shrinkToFit="1"/>
      <protection hidden="1"/>
    </xf>
    <xf numFmtId="0" fontId="87" fillId="4" borderId="90" xfId="0" applyFont="1" applyFill="1" applyBorder="1" applyAlignment="1" applyProtection="1">
      <alignment vertical="center"/>
      <protection hidden="1"/>
    </xf>
    <xf numFmtId="0" fontId="89" fillId="0" borderId="0" xfId="0" applyFont="1" applyAlignment="1">
      <alignment vertical="center"/>
    </xf>
    <xf numFmtId="49" fontId="60" fillId="7" borderId="126" xfId="2" applyNumberFormat="1" applyFont="1" applyFill="1" applyBorder="1" applyAlignment="1" applyProtection="1">
      <alignment horizontal="right" vertical="center"/>
      <protection locked="0"/>
    </xf>
    <xf numFmtId="49" fontId="60" fillId="7" borderId="138" xfId="2" applyNumberFormat="1" applyFont="1" applyFill="1" applyBorder="1" applyAlignment="1" applyProtection="1">
      <alignment horizontal="right" vertical="center"/>
      <protection locked="0"/>
    </xf>
    <xf numFmtId="49" fontId="60" fillId="7" borderId="150" xfId="2" applyNumberFormat="1" applyFont="1" applyFill="1" applyBorder="1" applyAlignment="1" applyProtection="1">
      <alignment horizontal="right" vertical="center"/>
      <protection locked="0"/>
    </xf>
    <xf numFmtId="49" fontId="60" fillId="7" borderId="159" xfId="2" applyNumberFormat="1" applyFont="1" applyFill="1" applyBorder="1" applyAlignment="1" applyProtection="1">
      <alignment horizontal="right" vertical="center"/>
      <protection locked="0"/>
    </xf>
    <xf numFmtId="49" fontId="60" fillId="7" borderId="166" xfId="2" applyNumberFormat="1" applyFont="1" applyFill="1" applyBorder="1" applyAlignment="1" applyProtection="1">
      <alignment horizontal="right" vertical="center"/>
      <protection locked="0"/>
    </xf>
    <xf numFmtId="49" fontId="90" fillId="4" borderId="126" xfId="2" applyNumberFormat="1" applyFont="1" applyFill="1" applyBorder="1" applyAlignment="1" applyProtection="1">
      <alignment horizontal="center" vertical="center"/>
      <protection locked="0"/>
    </xf>
    <xf numFmtId="49" fontId="90" fillId="4" borderId="138" xfId="2" applyNumberFormat="1" applyFont="1" applyFill="1" applyBorder="1" applyAlignment="1" applyProtection="1">
      <alignment horizontal="center" vertical="center"/>
      <protection locked="0"/>
    </xf>
    <xf numFmtId="49" fontId="90" fillId="4" borderId="150" xfId="2" applyNumberFormat="1" applyFont="1" applyFill="1" applyBorder="1" applyAlignment="1" applyProtection="1">
      <alignment horizontal="center" vertical="center"/>
      <protection locked="0"/>
    </xf>
    <xf numFmtId="49" fontId="90" fillId="4" borderId="159" xfId="2" applyNumberFormat="1" applyFont="1" applyFill="1" applyBorder="1" applyAlignment="1" applyProtection="1">
      <alignment horizontal="center" vertical="center"/>
      <protection locked="0"/>
    </xf>
    <xf numFmtId="49" fontId="90" fillId="4" borderId="166" xfId="2" applyNumberFormat="1" applyFont="1" applyFill="1" applyBorder="1" applyAlignment="1" applyProtection="1">
      <alignment horizontal="center" vertical="center"/>
      <protection locked="0"/>
    </xf>
    <xf numFmtId="49" fontId="60" fillId="10" borderId="126" xfId="2" applyNumberFormat="1" applyFont="1" applyFill="1" applyBorder="1" applyAlignment="1" applyProtection="1">
      <alignment horizontal="right" vertical="center"/>
      <protection locked="0"/>
    </xf>
    <xf numFmtId="0" fontId="67" fillId="0" borderId="163" xfId="2" applyFont="1" applyBorder="1" applyAlignment="1" applyProtection="1">
      <alignment horizontal="left" vertical="center" indent="2" shrinkToFit="1"/>
      <protection hidden="1"/>
    </xf>
    <xf numFmtId="0" fontId="67" fillId="0" borderId="155" xfId="2" applyFont="1" applyBorder="1" applyAlignment="1" applyProtection="1">
      <alignment horizontal="left" vertical="center" indent="2" shrinkToFit="1"/>
      <protection hidden="1"/>
    </xf>
    <xf numFmtId="0" fontId="67" fillId="0" borderId="211" xfId="2" applyFont="1" applyBorder="1" applyAlignment="1" applyProtection="1">
      <alignment horizontal="left" vertical="center" indent="2" shrinkToFit="1"/>
      <protection hidden="1"/>
    </xf>
    <xf numFmtId="0" fontId="53" fillId="0" borderId="9" xfId="0" applyFont="1" applyBorder="1" applyAlignment="1" applyProtection="1">
      <alignment horizontal="center" vertical="center"/>
      <protection locked="0" hidden="1"/>
    </xf>
    <xf numFmtId="0" fontId="67" fillId="0" borderId="107" xfId="2" applyFont="1" applyBorder="1" applyAlignment="1" applyProtection="1">
      <alignment horizontal="center" vertical="center"/>
      <protection hidden="1"/>
    </xf>
    <xf numFmtId="0" fontId="67" fillId="0" borderId="145" xfId="2" applyFont="1" applyBorder="1" applyAlignment="1" applyProtection="1">
      <alignment horizontal="center" vertical="center"/>
      <protection hidden="1"/>
    </xf>
    <xf numFmtId="0" fontId="67" fillId="0" borderId="154" xfId="2" applyFont="1" applyBorder="1" applyAlignment="1" applyProtection="1">
      <alignment horizontal="center" vertical="center"/>
      <protection hidden="1"/>
    </xf>
    <xf numFmtId="0" fontId="67" fillId="0" borderId="113" xfId="2" applyFont="1" applyBorder="1" applyAlignment="1" applyProtection="1">
      <alignment horizontal="center" vertical="center"/>
      <protection hidden="1"/>
    </xf>
    <xf numFmtId="0" fontId="89" fillId="0" borderId="0" xfId="0" applyFont="1" applyBorder="1" applyAlignment="1">
      <alignment horizontal="left" vertical="center"/>
    </xf>
    <xf numFmtId="0" fontId="97" fillId="0" borderId="0" xfId="0" applyFont="1" applyAlignment="1">
      <alignment horizontal="left" vertical="center"/>
    </xf>
    <xf numFmtId="0" fontId="89" fillId="0" borderId="0" xfId="0" applyFont="1" applyAlignment="1">
      <alignment horizontal="left" vertical="center"/>
    </xf>
    <xf numFmtId="0" fontId="98" fillId="0" borderId="0" xfId="0" applyFont="1" applyBorder="1" applyAlignment="1">
      <alignment horizontal="center" vertical="center"/>
    </xf>
    <xf numFmtId="0" fontId="99" fillId="0" borderId="0" xfId="0" applyFont="1" applyBorder="1">
      <alignment vertical="center"/>
    </xf>
    <xf numFmtId="0" fontId="98" fillId="0" borderId="0" xfId="0" applyFont="1" applyBorder="1">
      <alignment vertical="center"/>
    </xf>
    <xf numFmtId="0" fontId="98" fillId="0" borderId="0" xfId="0" applyFont="1" applyBorder="1" applyAlignment="1">
      <alignment horizontal="left" vertical="center"/>
    </xf>
    <xf numFmtId="0" fontId="97" fillId="0" borderId="0" xfId="0" applyFont="1" applyBorder="1" applyAlignment="1">
      <alignment horizontal="left" vertical="center"/>
    </xf>
    <xf numFmtId="49" fontId="86" fillId="2" borderId="115" xfId="2" applyNumberFormat="1" applyFont="1" applyFill="1" applyBorder="1" applyAlignment="1" applyProtection="1">
      <alignment horizontal="left" vertical="center" shrinkToFit="1"/>
      <protection hidden="1"/>
    </xf>
    <xf numFmtId="49" fontId="86" fillId="2" borderId="109" xfId="2" applyNumberFormat="1" applyFont="1" applyFill="1" applyBorder="1" applyAlignment="1" applyProtection="1">
      <alignment horizontal="left" vertical="center" shrinkToFit="1"/>
      <protection hidden="1"/>
    </xf>
    <xf numFmtId="0" fontId="2" fillId="2" borderId="116" xfId="2" applyFont="1" applyFill="1" applyBorder="1" applyAlignment="1" applyProtection="1">
      <alignment horizontal="center" vertical="center" shrinkToFit="1"/>
      <protection hidden="1"/>
    </xf>
    <xf numFmtId="0" fontId="42" fillId="0" borderId="9" xfId="0" applyFont="1" applyBorder="1" applyProtection="1">
      <alignment vertical="center"/>
      <protection hidden="1"/>
    </xf>
    <xf numFmtId="0" fontId="42" fillId="0" borderId="11" xfId="0" applyFont="1" applyBorder="1" applyProtection="1">
      <alignment vertical="center"/>
      <protection hidden="1"/>
    </xf>
    <xf numFmtId="49" fontId="2" fillId="2" borderId="222" xfId="2" applyNumberFormat="1" applyFont="1" applyFill="1" applyBorder="1" applyAlignment="1" applyProtection="1">
      <alignment horizontal="center" vertical="center"/>
      <protection hidden="1"/>
    </xf>
    <xf numFmtId="49" fontId="2" fillId="2" borderId="223" xfId="2" applyNumberFormat="1" applyFont="1" applyFill="1" applyBorder="1" applyAlignment="1" applyProtection="1">
      <alignment horizontal="center" vertical="center"/>
      <protection hidden="1"/>
    </xf>
    <xf numFmtId="49" fontId="2" fillId="4" borderId="224" xfId="2" applyNumberFormat="1" applyFont="1" applyFill="1" applyBorder="1" applyAlignment="1" applyProtection="1">
      <alignment horizontal="center" vertical="center"/>
      <protection locked="0"/>
    </xf>
    <xf numFmtId="49" fontId="2" fillId="4" borderId="225" xfId="2" applyNumberFormat="1" applyFont="1" applyFill="1" applyBorder="1" applyAlignment="1" applyProtection="1">
      <alignment horizontal="center" vertical="center"/>
      <protection locked="0"/>
    </xf>
    <xf numFmtId="49" fontId="2" fillId="4" borderId="226" xfId="2" applyNumberFormat="1" applyFont="1" applyFill="1" applyBorder="1" applyAlignment="1" applyProtection="1">
      <alignment horizontal="center" vertical="center"/>
      <protection locked="0"/>
    </xf>
    <xf numFmtId="49" fontId="2" fillId="4" borderId="227" xfId="2" applyNumberFormat="1" applyFont="1" applyFill="1" applyBorder="1" applyAlignment="1" applyProtection="1">
      <alignment horizontal="center" vertical="center"/>
      <protection locked="0"/>
    </xf>
    <xf numFmtId="49" fontId="2" fillId="4" borderId="228" xfId="2" applyNumberFormat="1" applyFont="1" applyFill="1" applyBorder="1" applyAlignment="1" applyProtection="1">
      <alignment horizontal="center" vertical="center"/>
      <protection locked="0"/>
    </xf>
    <xf numFmtId="49" fontId="2" fillId="4" borderId="168" xfId="2" applyNumberFormat="1" applyFont="1" applyFill="1" applyBorder="1" applyAlignment="1" applyProtection="1">
      <alignment horizontal="center" vertical="center"/>
      <protection hidden="1"/>
    </xf>
    <xf numFmtId="0" fontId="2" fillId="4" borderId="164" xfId="2" applyFont="1" applyFill="1" applyBorder="1" applyAlignment="1" applyProtection="1">
      <alignment horizontal="left" vertical="center" shrinkToFit="1"/>
      <protection hidden="1"/>
    </xf>
    <xf numFmtId="49" fontId="61" fillId="4" borderId="167" xfId="2" applyNumberFormat="1" applyFont="1" applyFill="1" applyBorder="1" applyAlignment="1" applyProtection="1">
      <alignment horizontal="right" vertical="center"/>
      <protection hidden="1"/>
    </xf>
    <xf numFmtId="49" fontId="42" fillId="18" borderId="116" xfId="2" applyNumberFormat="1" applyFont="1" applyFill="1" applyBorder="1" applyAlignment="1" applyProtection="1">
      <alignment horizontal="left" vertical="center" shrinkToFit="1"/>
      <protection hidden="1"/>
    </xf>
    <xf numFmtId="0" fontId="42" fillId="18" borderId="114" xfId="2" applyFont="1" applyFill="1" applyBorder="1" applyAlignment="1" applyProtection="1">
      <alignment horizontal="center" vertical="center"/>
      <protection hidden="1"/>
    </xf>
    <xf numFmtId="49" fontId="42" fillId="18" borderId="115" xfId="2" applyNumberFormat="1" applyFont="1" applyFill="1" applyBorder="1" applyAlignment="1" applyProtection="1">
      <alignment horizontal="center" vertical="center"/>
      <protection hidden="1"/>
    </xf>
    <xf numFmtId="0" fontId="42" fillId="18" borderId="113" xfId="2" applyFont="1" applyFill="1" applyBorder="1" applyAlignment="1" applyProtection="1">
      <alignment horizontal="left" vertical="center" shrinkToFit="1"/>
      <protection hidden="1"/>
    </xf>
    <xf numFmtId="49" fontId="42" fillId="18" borderId="114" xfId="2" applyNumberFormat="1" applyFont="1" applyFill="1" applyBorder="1" applyAlignment="1" applyProtection="1">
      <alignment horizontal="right" vertical="center"/>
      <protection hidden="1"/>
    </xf>
    <xf numFmtId="49" fontId="42" fillId="0" borderId="114" xfId="2" applyNumberFormat="1" applyFont="1" applyBorder="1" applyAlignment="1" applyProtection="1">
      <alignment horizontal="left" vertical="center" shrinkToFit="1"/>
      <protection hidden="1"/>
    </xf>
    <xf numFmtId="49" fontId="42" fillId="0" borderId="211" xfId="2" applyNumberFormat="1" applyFont="1" applyBorder="1" applyAlignment="1" applyProtection="1">
      <alignment horizontal="center" vertical="center"/>
      <protection hidden="1"/>
    </xf>
    <xf numFmtId="49" fontId="42" fillId="0" borderId="115" xfId="2" applyNumberFormat="1" applyFont="1" applyBorder="1" applyAlignment="1" applyProtection="1">
      <alignment horizontal="center" vertical="center"/>
      <protection hidden="1"/>
    </xf>
    <xf numFmtId="0" fontId="42" fillId="0" borderId="38" xfId="0" applyFont="1" applyBorder="1" applyProtection="1">
      <alignment vertical="center"/>
      <protection hidden="1"/>
    </xf>
    <xf numFmtId="0" fontId="2" fillId="4" borderId="21" xfId="0" applyFont="1" applyFill="1" applyBorder="1" applyAlignment="1" applyProtection="1">
      <alignment vertical="center" shrinkToFit="1"/>
      <protection hidden="1"/>
    </xf>
    <xf numFmtId="0" fontId="2" fillId="4" borderId="25" xfId="0" applyFont="1" applyFill="1" applyBorder="1" applyAlignment="1" applyProtection="1">
      <alignment vertical="center" shrinkToFit="1"/>
      <protection hidden="1"/>
    </xf>
    <xf numFmtId="0" fontId="13" fillId="4" borderId="25" xfId="0" applyFont="1" applyFill="1" applyBorder="1" applyAlignment="1" applyProtection="1">
      <alignment vertical="center" shrinkToFit="1"/>
      <protection hidden="1"/>
    </xf>
    <xf numFmtId="0" fontId="2" fillId="29" borderId="26" xfId="0" applyFont="1" applyFill="1" applyBorder="1" applyAlignment="1" applyProtection="1">
      <alignment horizontal="center" vertical="center"/>
      <protection hidden="1"/>
    </xf>
    <xf numFmtId="0" fontId="86" fillId="4" borderId="27" xfId="0" applyFont="1" applyFill="1" applyBorder="1" applyAlignment="1" applyProtection="1">
      <alignment horizontal="center" vertical="center"/>
      <protection hidden="1"/>
    </xf>
    <xf numFmtId="0" fontId="86" fillId="4" borderId="53" xfId="0" applyFont="1" applyFill="1" applyBorder="1" applyAlignment="1" applyProtection="1">
      <alignment vertical="center"/>
      <protection hidden="1"/>
    </xf>
    <xf numFmtId="0" fontId="86" fillId="4" borderId="56" xfId="0" applyFont="1" applyFill="1" applyBorder="1" applyAlignment="1" applyProtection="1">
      <alignment vertical="center"/>
      <protection hidden="1"/>
    </xf>
    <xf numFmtId="0" fontId="86" fillId="10" borderId="88" xfId="2" applyFont="1" applyFill="1" applyBorder="1" applyAlignment="1" applyProtection="1">
      <alignment horizontal="center" vertical="center"/>
      <protection hidden="1"/>
    </xf>
    <xf numFmtId="0" fontId="2" fillId="0" borderId="126" xfId="2" applyFont="1" applyBorder="1" applyAlignment="1" applyProtection="1">
      <alignment horizontal="center" vertical="center"/>
      <protection locked="0"/>
    </xf>
    <xf numFmtId="0" fontId="2" fillId="0" borderId="138" xfId="2" applyFont="1" applyBorder="1" applyAlignment="1" applyProtection="1">
      <alignment horizontal="center" vertical="center"/>
      <protection locked="0"/>
    </xf>
    <xf numFmtId="0" fontId="2" fillId="0" borderId="150" xfId="2" applyFont="1" applyBorder="1" applyAlignment="1" applyProtection="1">
      <alignment horizontal="center" vertical="center"/>
      <protection locked="0"/>
    </xf>
    <xf numFmtId="0" fontId="2" fillId="0" borderId="159" xfId="2" applyFont="1" applyBorder="1" applyAlignment="1" applyProtection="1">
      <alignment horizontal="center" vertical="center"/>
      <protection locked="0"/>
    </xf>
    <xf numFmtId="0" fontId="86" fillId="2" borderId="107" xfId="2" applyFont="1" applyFill="1" applyBorder="1" applyAlignment="1" applyProtection="1">
      <alignment horizontal="center" vertical="center" shrinkToFit="1"/>
      <protection hidden="1"/>
    </xf>
    <xf numFmtId="49" fontId="42" fillId="2" borderId="108" xfId="2" applyNumberFormat="1" applyFont="1" applyFill="1" applyBorder="1" applyAlignment="1" applyProtection="1">
      <alignment horizontal="center" vertical="center"/>
      <protection hidden="1"/>
    </xf>
    <xf numFmtId="0" fontId="13" fillId="4" borderId="45" xfId="0" applyFont="1" applyFill="1" applyBorder="1" applyAlignment="1" applyProtection="1">
      <alignment horizontal="distributed" vertical="center" indent="2"/>
      <protection hidden="1"/>
    </xf>
    <xf numFmtId="3" fontId="48" fillId="4" borderId="87" xfId="0" applyNumberFormat="1" applyFont="1" applyFill="1" applyBorder="1" applyAlignment="1" applyProtection="1">
      <alignment horizontal="center" vertical="center"/>
      <protection hidden="1"/>
    </xf>
    <xf numFmtId="0" fontId="86" fillId="4" borderId="12" xfId="0" applyFont="1" applyFill="1" applyBorder="1" applyAlignment="1" applyProtection="1">
      <alignment horizontal="distributed" vertical="center" indent="4"/>
      <protection hidden="1"/>
    </xf>
    <xf numFmtId="0" fontId="13" fillId="4" borderId="12" xfId="0" applyFont="1" applyFill="1" applyBorder="1" applyAlignment="1" applyProtection="1">
      <alignment horizontal="distributed" vertical="center" indent="4"/>
      <protection hidden="1"/>
    </xf>
    <xf numFmtId="3" fontId="47" fillId="4" borderId="87" xfId="0" applyNumberFormat="1" applyFont="1" applyFill="1" applyBorder="1" applyAlignment="1" applyProtection="1">
      <alignment horizontal="center" vertical="center"/>
      <protection hidden="1"/>
    </xf>
    <xf numFmtId="0" fontId="22" fillId="4" borderId="15" xfId="0" applyFont="1" applyFill="1" applyBorder="1" applyAlignment="1" applyProtection="1">
      <alignment horizontal="center" vertical="center"/>
      <protection hidden="1"/>
    </xf>
    <xf numFmtId="0" fontId="22" fillId="4" borderId="16" xfId="0" applyFont="1" applyFill="1" applyBorder="1" applyAlignment="1" applyProtection="1">
      <alignment horizontal="center" vertical="center"/>
      <protection hidden="1"/>
    </xf>
    <xf numFmtId="0" fontId="22" fillId="4" borderId="17" xfId="0" applyFont="1" applyFill="1" applyBorder="1" applyAlignment="1" applyProtection="1">
      <alignment horizontal="center" vertical="center"/>
      <protection hidden="1"/>
    </xf>
    <xf numFmtId="0" fontId="13" fillId="4" borderId="15" xfId="0" applyFont="1" applyFill="1" applyBorder="1" applyAlignment="1" applyProtection="1">
      <alignment horizontal="center" vertical="center"/>
      <protection hidden="1"/>
    </xf>
    <xf numFmtId="0" fontId="13" fillId="4" borderId="16" xfId="0" applyFont="1" applyFill="1" applyBorder="1" applyAlignment="1" applyProtection="1">
      <alignment horizontal="center" vertical="center"/>
      <protection hidden="1"/>
    </xf>
    <xf numFmtId="0" fontId="13" fillId="4" borderId="17" xfId="0" applyFont="1" applyFill="1" applyBorder="1" applyAlignment="1" applyProtection="1">
      <alignment horizontal="center" vertical="center"/>
      <protection hidden="1"/>
    </xf>
    <xf numFmtId="0" fontId="14" fillId="4" borderId="15" xfId="0" applyFont="1" applyFill="1" applyBorder="1" applyAlignment="1" applyProtection="1">
      <alignment horizontal="center" vertical="center" shrinkToFit="1"/>
      <protection hidden="1"/>
    </xf>
    <xf numFmtId="0" fontId="14" fillId="4" borderId="16" xfId="0" applyFont="1" applyFill="1" applyBorder="1" applyAlignment="1" applyProtection="1">
      <alignment horizontal="center" vertical="center" shrinkToFit="1"/>
      <protection hidden="1"/>
    </xf>
    <xf numFmtId="0" fontId="14" fillId="4" borderId="17" xfId="0" applyFont="1" applyFill="1" applyBorder="1" applyAlignment="1" applyProtection="1">
      <alignment horizontal="center" vertical="center" shrinkToFit="1"/>
      <protection hidden="1"/>
    </xf>
    <xf numFmtId="0" fontId="7" fillId="2" borderId="5" xfId="0" applyFont="1" applyFill="1" applyBorder="1" applyAlignment="1" applyProtection="1">
      <alignment horizontal="center" vertical="center" textRotation="255"/>
    </xf>
    <xf numFmtId="0" fontId="8" fillId="3" borderId="6" xfId="0" applyFont="1" applyFill="1" applyBorder="1" applyAlignment="1" applyProtection="1">
      <alignment horizontal="center" vertical="center" textRotation="255" wrapText="1"/>
      <protection hidden="1"/>
    </xf>
    <xf numFmtId="0" fontId="9" fillId="3" borderId="7" xfId="1" applyFont="1" applyFill="1" applyBorder="1" applyAlignment="1" applyProtection="1">
      <alignment horizontal="left" vertical="center"/>
      <protection hidden="1"/>
    </xf>
    <xf numFmtId="0" fontId="12" fillId="3" borderId="8" xfId="0" applyFont="1" applyFill="1" applyBorder="1" applyAlignment="1" applyProtection="1">
      <alignment vertical="center"/>
      <protection hidden="1"/>
    </xf>
    <xf numFmtId="0" fontId="10" fillId="3" borderId="13" xfId="1" applyFont="1" applyFill="1" applyBorder="1" applyAlignment="1" applyProtection="1">
      <alignment horizontal="center" vertical="center" wrapText="1"/>
      <protection hidden="1"/>
    </xf>
    <xf numFmtId="0" fontId="15" fillId="3" borderId="14" xfId="0" applyFont="1" applyFill="1" applyBorder="1" applyAlignment="1" applyProtection="1">
      <alignment horizontal="left" vertical="center" wrapText="1"/>
      <protection hidden="1"/>
    </xf>
    <xf numFmtId="0" fontId="23" fillId="2" borderId="29" xfId="2" applyFont="1" applyFill="1" applyBorder="1" applyAlignment="1" applyProtection="1">
      <alignment horizontal="center" vertical="center" wrapText="1"/>
      <protection hidden="1"/>
    </xf>
    <xf numFmtId="0" fontId="24" fillId="2" borderId="30" xfId="2" applyFont="1" applyFill="1" applyBorder="1" applyAlignment="1" applyProtection="1">
      <alignment horizontal="center" vertical="center" shrinkToFit="1"/>
      <protection hidden="1"/>
    </xf>
    <xf numFmtId="0" fontId="93" fillId="2" borderId="31" xfId="2" applyFont="1" applyFill="1" applyBorder="1" applyAlignment="1" applyProtection="1">
      <alignment horizontal="center" vertical="center" wrapText="1"/>
      <protection hidden="1"/>
    </xf>
    <xf numFmtId="0" fontId="25" fillId="2" borderId="31" xfId="2" applyFont="1" applyFill="1" applyBorder="1" applyAlignment="1" applyProtection="1">
      <alignment horizontal="center" vertical="center" wrapText="1"/>
      <protection hidden="1"/>
    </xf>
    <xf numFmtId="0" fontId="27" fillId="2" borderId="32" xfId="2" applyFont="1" applyFill="1" applyBorder="1" applyAlignment="1" applyProtection="1">
      <alignment horizontal="center" vertical="center" wrapText="1"/>
      <protection hidden="1"/>
    </xf>
    <xf numFmtId="0" fontId="94" fillId="3" borderId="34" xfId="2" applyFont="1" applyFill="1" applyBorder="1" applyAlignment="1" applyProtection="1">
      <alignment horizontal="left" vertical="center" wrapText="1"/>
      <protection hidden="1"/>
    </xf>
    <xf numFmtId="0" fontId="30" fillId="3" borderId="34" xfId="2" applyFont="1" applyFill="1" applyBorder="1" applyAlignment="1" applyProtection="1">
      <alignment horizontal="left" vertical="center" wrapText="1"/>
      <protection hidden="1"/>
    </xf>
    <xf numFmtId="0" fontId="95" fillId="2" borderId="36" xfId="2" applyFont="1" applyFill="1" applyBorder="1" applyAlignment="1" applyProtection="1">
      <alignment horizontal="left" vertical="center" wrapText="1"/>
      <protection hidden="1"/>
    </xf>
    <xf numFmtId="0" fontId="30" fillId="2" borderId="37" xfId="2" applyFont="1" applyFill="1" applyBorder="1" applyAlignment="1" applyProtection="1">
      <alignment horizontal="left" vertical="center" wrapText="1"/>
      <protection hidden="1"/>
    </xf>
    <xf numFmtId="0" fontId="30" fillId="3" borderId="39" xfId="2" applyFont="1" applyFill="1" applyBorder="1" applyAlignment="1" applyProtection="1">
      <alignment horizontal="left" vertical="center" wrapText="1"/>
      <protection hidden="1"/>
    </xf>
    <xf numFmtId="0" fontId="13" fillId="0" borderId="57" xfId="2" applyFont="1" applyBorder="1" applyAlignment="1" applyProtection="1">
      <alignment horizontal="center" vertical="center" shrinkToFit="1"/>
      <protection hidden="1"/>
    </xf>
    <xf numFmtId="0" fontId="37" fillId="6" borderId="58" xfId="2" applyFont="1" applyFill="1" applyBorder="1" applyAlignment="1" applyProtection="1">
      <alignment horizontal="center" vertical="center" wrapText="1" shrinkToFit="1"/>
      <protection hidden="1"/>
    </xf>
    <xf numFmtId="49" fontId="37" fillId="6" borderId="59" xfId="2" applyNumberFormat="1" applyFont="1" applyFill="1" applyBorder="1" applyAlignment="1" applyProtection="1">
      <alignment horizontal="center" vertical="center"/>
      <protection hidden="1"/>
    </xf>
    <xf numFmtId="49" fontId="37" fillId="6" borderId="58" xfId="0" applyNumberFormat="1" applyFont="1" applyFill="1" applyBorder="1" applyAlignment="1" applyProtection="1">
      <alignment horizontal="center" vertical="center"/>
      <protection hidden="1"/>
    </xf>
    <xf numFmtId="49" fontId="37" fillId="6" borderId="58" xfId="2" applyNumberFormat="1" applyFont="1" applyFill="1" applyBorder="1" applyAlignment="1" applyProtection="1">
      <alignment horizontal="center" vertical="center" wrapText="1"/>
      <protection hidden="1"/>
    </xf>
    <xf numFmtId="49" fontId="38" fillId="6" borderId="58" xfId="2" applyNumberFormat="1" applyFont="1" applyFill="1" applyBorder="1" applyAlignment="1" applyProtection="1">
      <alignment horizontal="center" vertical="center"/>
      <protection hidden="1"/>
    </xf>
    <xf numFmtId="49" fontId="39" fillId="6" borderId="60" xfId="2" applyNumberFormat="1" applyFont="1" applyFill="1" applyBorder="1" applyAlignment="1" applyProtection="1">
      <alignment horizontal="center" vertical="center" wrapText="1"/>
      <protection hidden="1"/>
    </xf>
    <xf numFmtId="49" fontId="39" fillId="6" borderId="61" xfId="2" applyNumberFormat="1" applyFont="1" applyFill="1" applyBorder="1" applyAlignment="1" applyProtection="1">
      <alignment horizontal="center" vertical="center" wrapText="1"/>
      <protection hidden="1"/>
    </xf>
    <xf numFmtId="0" fontId="13" fillId="7" borderId="63" xfId="0" applyFont="1" applyFill="1" applyBorder="1" applyAlignment="1" applyProtection="1">
      <alignment horizontal="center" vertical="center"/>
      <protection hidden="1"/>
    </xf>
    <xf numFmtId="0" fontId="32" fillId="7" borderId="15" xfId="0" applyFont="1" applyFill="1" applyBorder="1" applyAlignment="1" applyProtection="1">
      <alignment horizontal="center" vertical="center"/>
    </xf>
    <xf numFmtId="0" fontId="44" fillId="0" borderId="77" xfId="2" applyFont="1" applyBorder="1" applyAlignment="1" applyProtection="1">
      <alignment horizontal="center" vertical="top"/>
      <protection hidden="1"/>
    </xf>
    <xf numFmtId="0" fontId="86" fillId="7" borderId="42" xfId="0" applyFont="1" applyFill="1" applyBorder="1" applyAlignment="1" applyProtection="1">
      <alignment horizontal="center" vertical="center" wrapText="1"/>
      <protection hidden="1"/>
    </xf>
    <xf numFmtId="0" fontId="86" fillId="7" borderId="43" xfId="0" applyFont="1" applyFill="1" applyBorder="1" applyAlignment="1" applyProtection="1">
      <alignment horizontal="center" vertical="center" wrapText="1"/>
      <protection hidden="1"/>
    </xf>
    <xf numFmtId="0" fontId="86" fillId="7" borderId="44" xfId="0" applyFont="1" applyFill="1" applyBorder="1" applyAlignment="1" applyProtection="1">
      <alignment horizontal="center" vertical="center" wrapText="1"/>
      <protection hidden="1"/>
    </xf>
    <xf numFmtId="0" fontId="86" fillId="7" borderId="40" xfId="0" applyFont="1" applyFill="1" applyBorder="1" applyAlignment="1" applyProtection="1">
      <alignment horizontal="center" vertical="center" wrapText="1"/>
      <protection hidden="1"/>
    </xf>
    <xf numFmtId="0" fontId="86" fillId="7" borderId="0" xfId="0" applyFont="1" applyFill="1" applyBorder="1" applyAlignment="1" applyProtection="1">
      <alignment horizontal="center" vertical="center" wrapText="1"/>
      <protection hidden="1"/>
    </xf>
    <xf numFmtId="0" fontId="86" fillId="7" borderId="41" xfId="0" applyFont="1" applyFill="1" applyBorder="1" applyAlignment="1" applyProtection="1">
      <alignment horizontal="center" vertical="center" wrapText="1"/>
      <protection hidden="1"/>
    </xf>
    <xf numFmtId="0" fontId="86" fillId="7" borderId="79" xfId="0" applyFont="1" applyFill="1" applyBorder="1" applyAlignment="1" applyProtection="1">
      <alignment horizontal="center" vertical="center" wrapText="1"/>
      <protection hidden="1"/>
    </xf>
    <xf numFmtId="0" fontId="86" fillId="7" borderId="80" xfId="0" applyFont="1" applyFill="1" applyBorder="1" applyAlignment="1" applyProtection="1">
      <alignment horizontal="center" vertical="center" wrapText="1"/>
      <protection hidden="1"/>
    </xf>
    <xf numFmtId="0" fontId="86" fillId="7" borderId="55" xfId="0" applyFont="1" applyFill="1" applyBorder="1" applyAlignment="1" applyProtection="1">
      <alignment horizontal="center" vertical="center" wrapText="1"/>
      <protection hidden="1"/>
    </xf>
    <xf numFmtId="0" fontId="91" fillId="9" borderId="95" xfId="2" applyFont="1" applyFill="1" applyBorder="1" applyAlignment="1" applyProtection="1">
      <alignment horizontal="center" vertical="center" wrapText="1"/>
      <protection hidden="1"/>
    </xf>
    <xf numFmtId="0" fontId="51" fillId="9" borderId="95" xfId="2" applyFont="1" applyFill="1" applyBorder="1" applyAlignment="1" applyProtection="1">
      <alignment horizontal="center" vertical="center" wrapText="1"/>
      <protection hidden="1"/>
    </xf>
    <xf numFmtId="0" fontId="52" fillId="0" borderId="96" xfId="2" applyFont="1" applyBorder="1" applyAlignment="1" applyProtection="1">
      <alignment horizontal="center" vertical="center" shrinkToFit="1"/>
      <protection hidden="1"/>
    </xf>
    <xf numFmtId="0" fontId="58" fillId="4" borderId="95" xfId="2" applyFont="1" applyFill="1" applyBorder="1" applyAlignment="1" applyProtection="1">
      <alignment horizontal="left" vertical="center" wrapText="1"/>
      <protection hidden="1"/>
    </xf>
    <xf numFmtId="0" fontId="58" fillId="4" borderId="216" xfId="2" applyFont="1" applyFill="1" applyBorder="1" applyAlignment="1" applyProtection="1">
      <alignment horizontal="left" vertical="center" wrapText="1"/>
      <protection hidden="1"/>
    </xf>
    <xf numFmtId="0" fontId="13" fillId="10" borderId="62" xfId="2" applyFont="1" applyFill="1" applyBorder="1" applyAlignment="1" applyProtection="1">
      <alignment horizontal="center" vertical="center"/>
      <protection hidden="1"/>
    </xf>
    <xf numFmtId="0" fontId="13" fillId="10" borderId="75" xfId="2" applyFont="1" applyFill="1" applyBorder="1" applyAlignment="1" applyProtection="1">
      <alignment horizontal="center" vertical="center"/>
      <protection hidden="1"/>
    </xf>
    <xf numFmtId="0" fontId="13" fillId="11" borderId="50" xfId="2" applyFont="1" applyFill="1" applyBorder="1" applyAlignment="1" applyProtection="1">
      <alignment horizontal="center" vertical="center" wrapText="1"/>
      <protection hidden="1"/>
    </xf>
    <xf numFmtId="0" fontId="2" fillId="11" borderId="98" xfId="2" applyFont="1" applyFill="1" applyBorder="1" applyAlignment="1" applyProtection="1">
      <alignment horizontal="center" vertical="center"/>
      <protection hidden="1"/>
    </xf>
    <xf numFmtId="0" fontId="22" fillId="12" borderId="71" xfId="0" applyFont="1" applyFill="1" applyBorder="1" applyAlignment="1" applyProtection="1">
      <alignment horizontal="center" vertical="center" wrapText="1"/>
      <protection hidden="1"/>
    </xf>
    <xf numFmtId="0" fontId="13" fillId="7" borderId="62" xfId="2" applyFont="1" applyFill="1" applyBorder="1" applyAlignment="1" applyProtection="1">
      <alignment horizontal="center" vertical="center"/>
      <protection hidden="1"/>
    </xf>
    <xf numFmtId="0" fontId="13" fillId="7" borderId="75" xfId="2" applyFont="1" applyFill="1" applyBorder="1" applyAlignment="1" applyProtection="1">
      <alignment horizontal="center" vertical="center"/>
      <protection hidden="1"/>
    </xf>
    <xf numFmtId="0" fontId="13" fillId="7" borderId="215" xfId="2" applyFont="1" applyFill="1" applyBorder="1" applyAlignment="1" applyProtection="1">
      <alignment horizontal="center" vertical="center" wrapText="1"/>
      <protection hidden="1"/>
    </xf>
    <xf numFmtId="0" fontId="13" fillId="7" borderId="35" xfId="2" applyFont="1" applyFill="1" applyBorder="1" applyAlignment="1" applyProtection="1">
      <alignment horizontal="center" vertical="center" wrapText="1"/>
      <protection hidden="1"/>
    </xf>
    <xf numFmtId="0" fontId="2" fillId="13" borderId="217" xfId="2" applyFont="1" applyFill="1" applyBorder="1" applyAlignment="1" applyProtection="1">
      <alignment horizontal="center" vertical="center"/>
      <protection hidden="1"/>
    </xf>
    <xf numFmtId="0" fontId="2" fillId="13" borderId="221" xfId="2" applyFont="1" applyFill="1" applyBorder="1" applyAlignment="1" applyProtection="1">
      <alignment horizontal="center" vertical="center"/>
      <protection hidden="1"/>
    </xf>
    <xf numFmtId="0" fontId="22" fillId="12" borderId="57" xfId="0" applyFont="1" applyFill="1" applyBorder="1" applyAlignment="1" applyProtection="1">
      <alignment horizontal="center" vertical="center" wrapText="1"/>
      <protection hidden="1"/>
    </xf>
    <xf numFmtId="0" fontId="13" fillId="12" borderId="58" xfId="2" applyFont="1" applyFill="1" applyBorder="1" applyAlignment="1" applyProtection="1">
      <alignment horizontal="center" vertical="center"/>
      <protection hidden="1"/>
    </xf>
    <xf numFmtId="0" fontId="13" fillId="12" borderId="62" xfId="2" applyFont="1" applyFill="1" applyBorder="1" applyAlignment="1" applyProtection="1">
      <alignment horizontal="center" vertical="center"/>
      <protection hidden="1"/>
    </xf>
    <xf numFmtId="0" fontId="13" fillId="12" borderId="61" xfId="2" applyFont="1" applyFill="1" applyBorder="1" applyAlignment="1" applyProtection="1">
      <alignment horizontal="center" vertical="center"/>
      <protection hidden="1"/>
    </xf>
    <xf numFmtId="0" fontId="13" fillId="12" borderId="75" xfId="2" applyFont="1" applyFill="1" applyBorder="1" applyAlignment="1" applyProtection="1">
      <alignment horizontal="center" vertical="center"/>
      <protection hidden="1"/>
    </xf>
    <xf numFmtId="0" fontId="13" fillId="12" borderId="3" xfId="2" applyFont="1" applyFill="1" applyBorder="1" applyAlignment="1" applyProtection="1">
      <alignment horizontal="center" vertical="center" wrapText="1"/>
      <protection hidden="1"/>
    </xf>
    <xf numFmtId="0" fontId="13" fillId="12" borderId="38" xfId="2" applyFont="1" applyFill="1" applyBorder="1" applyAlignment="1" applyProtection="1">
      <alignment horizontal="center" vertical="center" wrapText="1"/>
      <protection hidden="1"/>
    </xf>
    <xf numFmtId="0" fontId="13" fillId="16" borderId="100" xfId="2" applyFont="1" applyFill="1" applyBorder="1" applyAlignment="1" applyProtection="1">
      <alignment horizontal="center" vertical="center"/>
      <protection hidden="1"/>
    </xf>
    <xf numFmtId="0" fontId="13" fillId="16" borderId="104" xfId="2" applyFont="1" applyFill="1" applyBorder="1" applyAlignment="1" applyProtection="1">
      <alignment horizontal="center" vertical="center"/>
      <protection hidden="1"/>
    </xf>
    <xf numFmtId="0" fontId="18" fillId="16" borderId="219" xfId="2" applyFont="1" applyFill="1" applyBorder="1" applyAlignment="1" applyProtection="1">
      <alignment horizontal="center" vertical="center"/>
      <protection hidden="1"/>
    </xf>
    <xf numFmtId="0" fontId="18" fillId="0" borderId="220" xfId="2" applyFont="1" applyBorder="1" applyAlignment="1" applyProtection="1">
      <alignment horizontal="center" vertical="center" wrapText="1"/>
      <protection hidden="1"/>
    </xf>
    <xf numFmtId="0" fontId="18" fillId="0" borderId="49" xfId="2" applyFont="1" applyBorder="1" applyAlignment="1" applyProtection="1">
      <alignment horizontal="center" vertical="center" wrapText="1"/>
      <protection hidden="1"/>
    </xf>
    <xf numFmtId="0" fontId="42" fillId="0" borderId="101" xfId="2" applyFont="1" applyBorder="1" applyAlignment="1" applyProtection="1">
      <alignment horizontal="center" vertical="center"/>
      <protection hidden="1"/>
    </xf>
    <xf numFmtId="0" fontId="42" fillId="0" borderId="98" xfId="2" applyFont="1" applyBorder="1" applyAlignment="1" applyProtection="1">
      <alignment horizontal="center" vertical="center"/>
      <protection hidden="1"/>
    </xf>
    <xf numFmtId="0" fontId="2" fillId="14" borderId="99" xfId="2" applyFont="1" applyFill="1" applyBorder="1" applyAlignment="1" applyProtection="1">
      <alignment horizontal="center" vertical="center"/>
      <protection hidden="1"/>
    </xf>
    <xf numFmtId="0" fontId="24" fillId="15" borderId="100" xfId="2" applyFont="1" applyFill="1" applyBorder="1" applyAlignment="1" applyProtection="1">
      <alignment horizontal="center" vertical="center" wrapText="1"/>
      <protection hidden="1"/>
    </xf>
    <xf numFmtId="0" fontId="24" fillId="15" borderId="101" xfId="2" applyFont="1" applyFill="1" applyBorder="1" applyAlignment="1" applyProtection="1">
      <alignment horizontal="center" vertical="center"/>
      <protection hidden="1"/>
    </xf>
    <xf numFmtId="0" fontId="18" fillId="15" borderId="218" xfId="2" applyFont="1" applyFill="1" applyBorder="1" applyAlignment="1" applyProtection="1">
      <alignment horizontal="center" vertical="center" wrapText="1"/>
      <protection hidden="1"/>
    </xf>
    <xf numFmtId="0" fontId="18" fillId="15" borderId="103" xfId="2" applyFont="1" applyFill="1" applyBorder="1" applyAlignment="1" applyProtection="1">
      <alignment horizontal="center" vertical="center" wrapText="1"/>
      <protection hidden="1"/>
    </xf>
    <xf numFmtId="0" fontId="42" fillId="15" borderId="101" xfId="2" applyFont="1" applyFill="1" applyBorder="1" applyAlignment="1" applyProtection="1">
      <alignment horizontal="center" vertical="center"/>
      <protection hidden="1"/>
    </xf>
    <xf numFmtId="0" fontId="42" fillId="15" borderId="98" xfId="2" applyFont="1" applyFill="1" applyBorder="1" applyAlignment="1" applyProtection="1">
      <alignment horizontal="center" vertical="center"/>
      <protection hidden="1"/>
    </xf>
    <xf numFmtId="0" fontId="51" fillId="2" borderId="95" xfId="2" applyFont="1" applyFill="1" applyBorder="1" applyAlignment="1" applyProtection="1">
      <alignment horizontal="center" vertical="center"/>
      <protection hidden="1"/>
    </xf>
    <xf numFmtId="0" fontId="66" fillId="2" borderId="169" xfId="2" applyFont="1" applyFill="1" applyBorder="1" applyAlignment="1" applyProtection="1">
      <alignment horizontal="center" vertical="center"/>
      <protection hidden="1"/>
    </xf>
    <xf numFmtId="0" fontId="88" fillId="2" borderId="170" xfId="2" applyFont="1" applyFill="1" applyBorder="1" applyAlignment="1" applyProtection="1">
      <alignment horizontal="distributed" vertical="center" indent="6" shrinkToFit="1"/>
      <protection hidden="1"/>
    </xf>
    <xf numFmtId="0" fontId="51" fillId="2" borderId="170" xfId="2" applyFont="1" applyFill="1" applyBorder="1" applyAlignment="1" applyProtection="1">
      <alignment horizontal="distributed" vertical="center" indent="6" shrinkToFit="1"/>
      <protection hidden="1"/>
    </xf>
    <xf numFmtId="1" fontId="13" fillId="2" borderId="171" xfId="0" applyNumberFormat="1" applyFont="1" applyFill="1" applyBorder="1" applyAlignment="1" applyProtection="1">
      <alignment horizontal="center" vertical="center"/>
      <protection hidden="1"/>
    </xf>
    <xf numFmtId="1" fontId="67" fillId="19" borderId="172" xfId="0" applyNumberFormat="1" applyFont="1" applyFill="1" applyBorder="1" applyAlignment="1" applyProtection="1">
      <alignment horizontal="left" vertical="center" indent="2"/>
      <protection locked="0"/>
    </xf>
    <xf numFmtId="1" fontId="13" fillId="2" borderId="12" xfId="0" applyNumberFormat="1" applyFont="1" applyFill="1" applyBorder="1" applyAlignment="1" applyProtection="1">
      <alignment horizontal="center" vertical="center" wrapText="1"/>
      <protection hidden="1"/>
    </xf>
    <xf numFmtId="1" fontId="24" fillId="19" borderId="12" xfId="0" applyNumberFormat="1" applyFont="1" applyFill="1" applyBorder="1" applyAlignment="1" applyProtection="1">
      <alignment horizontal="center" vertical="center"/>
      <protection locked="0"/>
    </xf>
    <xf numFmtId="1" fontId="13" fillId="2" borderId="172" xfId="0" applyNumberFormat="1" applyFont="1" applyFill="1" applyBorder="1" applyAlignment="1" applyProtection="1">
      <alignment horizontal="center" vertical="center" shrinkToFit="1"/>
      <protection hidden="1"/>
    </xf>
    <xf numFmtId="1" fontId="67" fillId="19" borderId="173" xfId="0" applyNumberFormat="1" applyFont="1" applyFill="1" applyBorder="1" applyAlignment="1" applyProtection="1">
      <alignment horizontal="left" vertical="center" indent="2"/>
      <protection locked="0"/>
    </xf>
    <xf numFmtId="1" fontId="31" fillId="2" borderId="174" xfId="0" applyNumberFormat="1" applyFont="1" applyFill="1" applyBorder="1" applyAlignment="1" applyProtection="1">
      <alignment horizontal="center" vertical="center"/>
      <protection hidden="1"/>
    </xf>
    <xf numFmtId="1" fontId="68" fillId="19" borderId="175" xfId="0" applyNumberFormat="1" applyFont="1" applyFill="1" applyBorder="1" applyAlignment="1" applyProtection="1">
      <alignment horizontal="left" vertical="center" indent="2" shrinkToFit="1"/>
      <protection locked="0"/>
    </xf>
    <xf numFmtId="1" fontId="29" fillId="2" borderId="175" xfId="0" applyNumberFormat="1" applyFont="1" applyFill="1" applyBorder="1" applyAlignment="1" applyProtection="1">
      <alignment horizontal="center" vertical="center" shrinkToFit="1"/>
      <protection hidden="1"/>
    </xf>
    <xf numFmtId="1" fontId="68" fillId="19" borderId="176" xfId="0" applyNumberFormat="1" applyFont="1" applyFill="1" applyBorder="1" applyAlignment="1" applyProtection="1">
      <alignment horizontal="left" vertical="center" indent="2"/>
      <protection locked="0"/>
    </xf>
    <xf numFmtId="0" fontId="13" fillId="2" borderId="177" xfId="0" applyFont="1" applyFill="1" applyBorder="1" applyAlignment="1" applyProtection="1">
      <alignment horizontal="center" vertical="center" wrapText="1"/>
      <protection hidden="1"/>
    </xf>
    <xf numFmtId="0" fontId="65" fillId="19" borderId="12" xfId="0" applyFont="1" applyFill="1" applyBorder="1" applyAlignment="1" applyProtection="1">
      <alignment horizontal="left" vertical="center"/>
      <protection locked="0"/>
    </xf>
    <xf numFmtId="0" fontId="13" fillId="2" borderId="12" xfId="2" applyFont="1" applyFill="1" applyBorder="1" applyAlignment="1" applyProtection="1">
      <alignment horizontal="center" vertical="center" wrapText="1"/>
      <protection hidden="1"/>
    </xf>
    <xf numFmtId="0" fontId="68" fillId="0" borderId="15" xfId="2" applyFont="1" applyBorder="1" applyAlignment="1" applyProtection="1">
      <alignment horizontal="center" vertical="center" shrinkToFit="1"/>
      <protection locked="0"/>
    </xf>
    <xf numFmtId="0" fontId="69" fillId="0" borderId="178" xfId="2" applyFont="1" applyBorder="1" applyAlignment="1" applyProtection="1">
      <alignment horizontal="center" vertical="center"/>
      <protection locked="0"/>
    </xf>
    <xf numFmtId="0" fontId="70" fillId="19" borderId="12" xfId="0" applyFont="1" applyFill="1" applyBorder="1" applyAlignment="1" applyProtection="1">
      <alignment horizontal="left" vertical="center" indent="2"/>
      <protection locked="0"/>
    </xf>
    <xf numFmtId="0" fontId="13" fillId="2" borderId="179" xfId="0" applyFont="1" applyFill="1" applyBorder="1" applyAlignment="1" applyProtection="1">
      <alignment horizontal="center" vertical="center" wrapText="1"/>
      <protection hidden="1"/>
    </xf>
    <xf numFmtId="0" fontId="71" fillId="19" borderId="180" xfId="0" applyFont="1" applyFill="1" applyBorder="1" applyAlignment="1" applyProtection="1">
      <alignment horizontal="distributed" vertical="center" indent="6"/>
      <protection locked="0"/>
    </xf>
    <xf numFmtId="0" fontId="13" fillId="2" borderId="63" xfId="2" applyFont="1" applyFill="1" applyBorder="1" applyAlignment="1" applyProtection="1">
      <alignment horizontal="center" vertical="center" wrapText="1"/>
      <protection hidden="1"/>
    </xf>
    <xf numFmtId="49" fontId="14" fillId="0" borderId="181" xfId="2" applyNumberFormat="1" applyFont="1" applyBorder="1" applyAlignment="1" applyProtection="1">
      <alignment horizontal="left" vertical="center" indent="2"/>
      <protection locked="0"/>
    </xf>
    <xf numFmtId="0" fontId="22" fillId="2" borderId="57" xfId="0" applyFont="1" applyFill="1" applyBorder="1" applyAlignment="1" applyProtection="1">
      <alignment horizontal="center" vertical="center" wrapText="1"/>
      <protection hidden="1"/>
    </xf>
    <xf numFmtId="0" fontId="65" fillId="0" borderId="78" xfId="2" applyFont="1" applyBorder="1" applyAlignment="1" applyProtection="1">
      <alignment horizontal="left" vertical="center" indent="2"/>
      <protection locked="0"/>
    </xf>
    <xf numFmtId="0" fontId="65" fillId="0" borderId="183" xfId="2" applyFont="1" applyBorder="1" applyAlignment="1" applyProtection="1">
      <alignment horizontal="left" vertical="center" indent="2"/>
      <protection locked="0"/>
    </xf>
    <xf numFmtId="177" fontId="73" fillId="2" borderId="184" xfId="0" applyNumberFormat="1" applyFont="1" applyFill="1" applyBorder="1" applyAlignment="1" applyProtection="1">
      <alignment horizontal="distributed" vertical="center" indent="4"/>
      <protection hidden="1"/>
    </xf>
    <xf numFmtId="0" fontId="2" fillId="2" borderId="95" xfId="2" applyFont="1" applyFill="1" applyBorder="1" applyAlignment="1" applyProtection="1">
      <alignment horizontal="left" wrapText="1"/>
      <protection hidden="1"/>
    </xf>
    <xf numFmtId="0" fontId="65" fillId="0" borderId="185" xfId="2" applyFont="1" applyBorder="1" applyAlignment="1" applyProtection="1">
      <alignment horizontal="left" vertical="center" indent="2"/>
      <protection locked="0"/>
    </xf>
    <xf numFmtId="0" fontId="65" fillId="0" borderId="19" xfId="2" applyFont="1" applyBorder="1" applyAlignment="1" applyProtection="1">
      <alignment horizontal="left" vertical="center" indent="2"/>
      <protection locked="0"/>
    </xf>
    <xf numFmtId="0" fontId="18" fillId="2" borderId="177" xfId="2" applyFont="1" applyFill="1" applyBorder="1" applyAlignment="1" applyProtection="1">
      <alignment horizontal="distributed" vertical="center" indent="2"/>
      <protection hidden="1"/>
    </xf>
    <xf numFmtId="0" fontId="65" fillId="0" borderId="190" xfId="2" applyFont="1" applyBorder="1" applyAlignment="1" applyProtection="1">
      <alignment horizontal="left" vertical="center" indent="2"/>
      <protection locked="0"/>
    </xf>
    <xf numFmtId="0" fontId="65" fillId="0" borderId="192" xfId="2" applyFont="1" applyBorder="1" applyAlignment="1" applyProtection="1">
      <alignment horizontal="left" vertical="center" indent="2"/>
      <protection locked="0"/>
    </xf>
    <xf numFmtId="0" fontId="13" fillId="2" borderId="193" xfId="2" applyFont="1" applyFill="1" applyBorder="1" applyAlignment="1" applyProtection="1">
      <alignment horizontal="distributed" vertical="center" indent="2"/>
      <protection hidden="1"/>
    </xf>
    <xf numFmtId="0" fontId="74" fillId="2" borderId="61" xfId="2" applyFont="1" applyFill="1" applyBorder="1" applyAlignment="1" applyProtection="1">
      <alignment horizontal="center" vertical="center" shrinkToFit="1"/>
      <protection hidden="1"/>
    </xf>
    <xf numFmtId="0" fontId="13" fillId="2" borderId="196" xfId="2" applyFont="1" applyFill="1" applyBorder="1" applyAlignment="1" applyProtection="1">
      <alignment horizontal="distributed" vertical="center" indent="2"/>
      <protection hidden="1"/>
    </xf>
    <xf numFmtId="0" fontId="13" fillId="17" borderId="12" xfId="2" applyFont="1" applyFill="1" applyBorder="1" applyAlignment="1" applyProtection="1">
      <alignment horizontal="center" vertical="center"/>
      <protection hidden="1"/>
    </xf>
    <xf numFmtId="0" fontId="86" fillId="20" borderId="45" xfId="2" applyFont="1" applyFill="1" applyBorder="1" applyAlignment="1" applyProtection="1">
      <alignment horizontal="center" vertical="center"/>
      <protection hidden="1"/>
    </xf>
    <xf numFmtId="0" fontId="13" fillId="20" borderId="45" xfId="2" applyFont="1" applyFill="1" applyBorder="1" applyAlignment="1" applyProtection="1">
      <alignment horizontal="center" vertical="center"/>
      <protection hidden="1"/>
    </xf>
    <xf numFmtId="0" fontId="86" fillId="20" borderId="199" xfId="2" applyFont="1" applyFill="1" applyBorder="1" applyAlignment="1" applyProtection="1">
      <alignment horizontal="center" vertical="center"/>
      <protection hidden="1"/>
    </xf>
    <xf numFmtId="0" fontId="13" fillId="20" borderId="199" xfId="2" applyFont="1" applyFill="1" applyBorder="1" applyAlignment="1" applyProtection="1">
      <alignment horizontal="center" vertical="center"/>
      <protection hidden="1"/>
    </xf>
    <xf numFmtId="0" fontId="22" fillId="17" borderId="199" xfId="2" applyFont="1" applyFill="1" applyBorder="1" applyAlignment="1" applyProtection="1">
      <alignment horizontal="center" vertical="center"/>
      <protection hidden="1"/>
    </xf>
    <xf numFmtId="0" fontId="13" fillId="21" borderId="199" xfId="2" applyFont="1" applyFill="1" applyBorder="1" applyAlignment="1" applyProtection="1">
      <alignment horizontal="center" vertical="center"/>
      <protection hidden="1"/>
    </xf>
    <xf numFmtId="0" fontId="13" fillId="21" borderId="200" xfId="2" applyFont="1" applyFill="1" applyBorder="1" applyAlignment="1" applyProtection="1">
      <alignment horizontal="center" vertical="center"/>
      <protection hidden="1"/>
    </xf>
    <xf numFmtId="0" fontId="65" fillId="0" borderId="108" xfId="2" applyFont="1" applyBorder="1" applyAlignment="1" applyProtection="1">
      <alignment horizontal="left" vertical="center" indent="2" shrinkToFit="1"/>
      <protection hidden="1"/>
    </xf>
    <xf numFmtId="180" fontId="67" fillId="0" borderId="202" xfId="2" applyNumberFormat="1" applyFont="1" applyBorder="1" applyAlignment="1" applyProtection="1">
      <alignment horizontal="left" vertical="center" shrinkToFit="1"/>
      <protection hidden="1"/>
    </xf>
    <xf numFmtId="0" fontId="67" fillId="0" borderId="203" xfId="2" applyFont="1" applyBorder="1" applyAlignment="1" applyProtection="1">
      <alignment horizontal="left" vertical="center" shrinkToFit="1"/>
      <protection hidden="1"/>
    </xf>
    <xf numFmtId="0" fontId="67" fillId="22" borderId="203" xfId="2" applyFont="1" applyFill="1" applyBorder="1" applyAlignment="1" applyProtection="1">
      <alignment horizontal="left" vertical="center" shrinkToFit="1"/>
      <protection hidden="1"/>
    </xf>
    <xf numFmtId="0" fontId="67" fillId="22" borderId="204" xfId="2" applyFont="1" applyFill="1" applyBorder="1" applyAlignment="1" applyProtection="1">
      <alignment horizontal="left" vertical="center" shrinkToFit="1"/>
      <protection hidden="1"/>
    </xf>
    <xf numFmtId="180" fontId="67" fillId="0" borderId="25" xfId="2" applyNumberFormat="1" applyFont="1" applyBorder="1" applyAlignment="1" applyProtection="1">
      <alignment horizontal="left" vertical="center" shrinkToFit="1"/>
      <protection hidden="1"/>
    </xf>
    <xf numFmtId="0" fontId="67" fillId="0" borderId="205" xfId="2" applyFont="1" applyBorder="1" applyAlignment="1" applyProtection="1">
      <alignment horizontal="left" vertical="center" shrinkToFit="1"/>
      <protection hidden="1"/>
    </xf>
    <xf numFmtId="0" fontId="65" fillId="0" borderId="120" xfId="2" applyFont="1" applyBorder="1" applyAlignment="1" applyProtection="1">
      <alignment horizontal="left" vertical="center" indent="2" shrinkToFit="1"/>
      <protection hidden="1"/>
    </xf>
    <xf numFmtId="180" fontId="67" fillId="0" borderId="207" xfId="2" applyNumberFormat="1" applyFont="1" applyBorder="1" applyAlignment="1" applyProtection="1">
      <alignment horizontal="left" vertical="center" shrinkToFit="1"/>
      <protection hidden="1"/>
    </xf>
    <xf numFmtId="0" fontId="67" fillId="0" borderId="208" xfId="2" applyFont="1" applyBorder="1" applyAlignment="1" applyProtection="1">
      <alignment horizontal="left" vertical="center" shrinkToFit="1"/>
      <protection hidden="1"/>
    </xf>
    <xf numFmtId="0" fontId="67" fillId="22" borderId="208" xfId="2" applyFont="1" applyFill="1" applyBorder="1" applyAlignment="1" applyProtection="1">
      <alignment horizontal="left" vertical="center" shrinkToFit="1"/>
      <protection hidden="1"/>
    </xf>
    <xf numFmtId="0" fontId="67" fillId="22" borderId="209" xfId="2" applyFont="1" applyFill="1" applyBorder="1" applyAlignment="1" applyProtection="1">
      <alignment horizontal="left" vertical="center" shrinkToFit="1"/>
      <protection hidden="1"/>
    </xf>
    <xf numFmtId="180" fontId="67" fillId="0" borderId="21" xfId="2" applyNumberFormat="1" applyFont="1" applyBorder="1" applyAlignment="1" applyProtection="1">
      <alignment horizontal="left" vertical="center" shrinkToFit="1"/>
      <protection hidden="1"/>
    </xf>
    <xf numFmtId="0" fontId="67" fillId="0" borderId="210" xfId="2" applyFont="1" applyBorder="1" applyAlignment="1" applyProtection="1">
      <alignment horizontal="left" vertical="center" shrinkToFit="1"/>
      <protection hidden="1"/>
    </xf>
    <xf numFmtId="0" fontId="65" fillId="0" borderId="114" xfId="2" applyFont="1" applyBorder="1" applyAlignment="1" applyProtection="1">
      <alignment horizontal="left" vertical="center" indent="2" shrinkToFit="1"/>
      <protection hidden="1"/>
    </xf>
    <xf numFmtId="180" fontId="67" fillId="0" borderId="212" xfId="2" applyNumberFormat="1" applyFont="1" applyBorder="1" applyAlignment="1" applyProtection="1">
      <alignment horizontal="left" vertical="center" shrinkToFit="1"/>
      <protection hidden="1"/>
    </xf>
    <xf numFmtId="0" fontId="67" fillId="0" borderId="213" xfId="2" applyFont="1" applyBorder="1" applyAlignment="1" applyProtection="1">
      <alignment horizontal="left" vertical="center" shrinkToFit="1"/>
      <protection hidden="1"/>
    </xf>
    <xf numFmtId="0" fontId="67" fillId="22" borderId="213" xfId="2" applyFont="1" applyFill="1" applyBorder="1" applyAlignment="1" applyProtection="1">
      <alignment horizontal="left" vertical="center" shrinkToFit="1"/>
      <protection hidden="1"/>
    </xf>
    <xf numFmtId="0" fontId="67" fillId="22" borderId="214" xfId="2" applyFont="1" applyFill="1" applyBorder="1" applyAlignment="1" applyProtection="1">
      <alignment horizontal="left" vertical="center" shrinkToFit="1"/>
      <protection hidden="1"/>
    </xf>
    <xf numFmtId="0" fontId="89" fillId="0" borderId="0" xfId="0" applyFont="1">
      <alignment vertical="center"/>
    </xf>
    <xf numFmtId="0" fontId="79" fillId="0" borderId="0" xfId="0" applyFont="1" applyFill="1" applyBorder="1" applyAlignment="1">
      <alignment horizontal="center" vertical="center"/>
    </xf>
    <xf numFmtId="0" fontId="101" fillId="4" borderId="25" xfId="0" applyFont="1" applyFill="1" applyBorder="1" applyAlignment="1" applyProtection="1">
      <alignment vertical="center" shrinkToFit="1"/>
      <protection hidden="1"/>
    </xf>
    <xf numFmtId="0" fontId="2" fillId="4" borderId="22" xfId="0" applyFont="1" applyFill="1" applyBorder="1" applyAlignment="1" applyProtection="1">
      <alignment horizontal="center" vertical="center" shrinkToFit="1"/>
      <protection hidden="1"/>
    </xf>
    <xf numFmtId="0" fontId="13" fillId="4" borderId="23" xfId="0" applyFont="1" applyFill="1" applyBorder="1" applyAlignment="1" applyProtection="1">
      <alignment horizontal="left" vertical="center" shrinkToFit="1"/>
      <protection hidden="1"/>
    </xf>
    <xf numFmtId="0" fontId="2" fillId="4" borderId="24" xfId="0" applyFont="1" applyFill="1" applyBorder="1" applyAlignment="1" applyProtection="1">
      <alignment vertical="center" shrinkToFit="1"/>
      <protection hidden="1"/>
    </xf>
    <xf numFmtId="0" fontId="13" fillId="4" borderId="23" xfId="0" applyFont="1" applyFill="1" applyBorder="1" applyAlignment="1" applyProtection="1">
      <alignment horizontal="center" vertical="center" shrinkToFit="1"/>
      <protection hidden="1"/>
    </xf>
    <xf numFmtId="0" fontId="2" fillId="4" borderId="26" xfId="0" applyFont="1" applyFill="1" applyBorder="1" applyAlignment="1" applyProtection="1">
      <alignment horizontal="center" vertical="center" shrinkToFit="1"/>
      <protection hidden="1"/>
    </xf>
    <xf numFmtId="0" fontId="13" fillId="4" borderId="27" xfId="0" applyFont="1" applyFill="1" applyBorder="1" applyAlignment="1" applyProtection="1">
      <alignment horizontal="center" vertical="center" shrinkToFit="1"/>
      <protection hidden="1"/>
    </xf>
    <xf numFmtId="0" fontId="2" fillId="4" borderId="28" xfId="0" applyFont="1" applyFill="1" applyBorder="1" applyAlignment="1" applyProtection="1">
      <alignment vertical="center" shrinkToFit="1"/>
      <protection hidden="1"/>
    </xf>
    <xf numFmtId="0" fontId="13" fillId="4" borderId="28" xfId="0" applyFont="1" applyFill="1" applyBorder="1" applyAlignment="1" applyProtection="1">
      <alignment vertical="center" shrinkToFit="1"/>
      <protection hidden="1"/>
    </xf>
    <xf numFmtId="0" fontId="2" fillId="29" borderId="26" xfId="0" applyFont="1" applyFill="1" applyBorder="1" applyAlignment="1" applyProtection="1">
      <alignment horizontal="center" vertical="center" shrinkToFit="1"/>
      <protection hidden="1"/>
    </xf>
    <xf numFmtId="0" fontId="86" fillId="4" borderId="27" xfId="0" applyFont="1" applyFill="1" applyBorder="1" applyAlignment="1" applyProtection="1">
      <alignment horizontal="center" vertical="center" shrinkToFit="1"/>
      <protection hidden="1"/>
    </xf>
    <xf numFmtId="0" fontId="101" fillId="4" borderId="28" xfId="0" applyFont="1" applyFill="1" applyBorder="1" applyAlignment="1" applyProtection="1">
      <alignment vertical="center" shrinkToFit="1"/>
      <protection hidden="1"/>
    </xf>
    <xf numFmtId="0" fontId="0" fillId="0" borderId="229" xfId="0" applyBorder="1" applyAlignment="1">
      <alignment vertical="center"/>
    </xf>
    <xf numFmtId="0" fontId="101" fillId="4" borderId="230" xfId="0" applyFont="1" applyFill="1" applyBorder="1" applyAlignment="1" applyProtection="1">
      <alignment vertical="center" shrinkToFit="1"/>
      <protection hidden="1"/>
    </xf>
    <xf numFmtId="0" fontId="2" fillId="4" borderId="231" xfId="0" applyFont="1" applyFill="1" applyBorder="1" applyAlignment="1" applyProtection="1">
      <alignment horizontal="center" vertical="center" shrinkToFit="1"/>
      <protection hidden="1"/>
    </xf>
    <xf numFmtId="0" fontId="13" fillId="4" borderId="232" xfId="0" applyFont="1" applyFill="1" applyBorder="1" applyAlignment="1" applyProtection="1">
      <alignment horizontal="center" vertical="center" shrinkToFit="1"/>
      <protection hidden="1"/>
    </xf>
    <xf numFmtId="0" fontId="101" fillId="4" borderId="233" xfId="0" applyFont="1" applyFill="1" applyBorder="1" applyAlignment="1" applyProtection="1">
      <alignment vertical="center" shrinkToFit="1"/>
      <protection hidden="1"/>
    </xf>
    <xf numFmtId="0" fontId="84" fillId="30" borderId="15" xfId="0" applyFont="1" applyFill="1" applyBorder="1" applyAlignment="1">
      <alignment vertical="center"/>
    </xf>
    <xf numFmtId="0" fontId="84" fillId="30" borderId="46" xfId="0" applyFont="1" applyFill="1" applyBorder="1" applyAlignment="1">
      <alignment horizontal="center" vertical="center"/>
    </xf>
    <xf numFmtId="0" fontId="84" fillId="30" borderId="47" xfId="0" applyFont="1" applyFill="1" applyBorder="1" applyAlignment="1">
      <alignment vertical="center"/>
    </xf>
    <xf numFmtId="0" fontId="84" fillId="30" borderId="16" xfId="0" applyFont="1" applyFill="1" applyBorder="1" applyAlignment="1">
      <alignment horizontal="center" vertical="center"/>
    </xf>
    <xf numFmtId="0" fontId="84" fillId="30" borderId="17" xfId="0" applyFont="1" applyFill="1" applyBorder="1" applyAlignment="1">
      <alignment horizontal="center" vertical="center"/>
    </xf>
    <xf numFmtId="0" fontId="102" fillId="31" borderId="4" xfId="0" applyFont="1" applyFill="1" applyBorder="1" applyAlignment="1">
      <alignment horizontal="left" vertical="center" wrapText="1"/>
    </xf>
    <xf numFmtId="0" fontId="103" fillId="31" borderId="234" xfId="0" applyFont="1" applyFill="1" applyBorder="1" applyAlignment="1">
      <alignment horizontal="left" vertical="center" wrapText="1"/>
    </xf>
    <xf numFmtId="0" fontId="103" fillId="31" borderId="9" xfId="0" applyFont="1" applyFill="1" applyBorder="1" applyAlignment="1">
      <alignment horizontal="left" vertical="center" wrapText="1"/>
    </xf>
    <xf numFmtId="0" fontId="103" fillId="31" borderId="35" xfId="0" applyFont="1" applyFill="1" applyBorder="1" applyAlignment="1">
      <alignment horizontal="left" vertical="center" wrapText="1"/>
    </xf>
    <xf numFmtId="0" fontId="103" fillId="31" borderId="73" xfId="0" applyFont="1" applyFill="1" applyBorder="1" applyAlignment="1">
      <alignment horizontal="left" vertical="center" wrapText="1"/>
    </xf>
    <xf numFmtId="0" fontId="103" fillId="31" borderId="38" xfId="0" applyFont="1" applyFill="1" applyBorder="1" applyAlignment="1">
      <alignment horizontal="left" vertical="center" wrapText="1"/>
    </xf>
  </cellXfs>
  <cellStyles count="4">
    <cellStyle name="ハイパーリンク" xfId="1" builtinId="8"/>
    <cellStyle name="説明文" xfId="2" builtinId="53" customBuiltin="1"/>
    <cellStyle name="標準" xfId="0" builtinId="0"/>
    <cellStyle name="標準 2" xfId="3" xr:uid="{AFA69D59-B20F-47D5-92FA-02B008354B26}"/>
  </cellStyles>
  <dxfs count="83">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E2F0D9"/>
      <rgbColor rgb="FF800080"/>
      <rgbColor rgb="FF008080"/>
      <rgbColor rgb="FFC0C0C0"/>
      <rgbColor rgb="FF808080"/>
      <rgbColor rgb="FF5B9BD5"/>
      <rgbColor rgb="FF993366"/>
      <rgbColor rgb="FFFFFFCC"/>
      <rgbColor rgb="FFCCFFFF"/>
      <rgbColor rgb="FF660066"/>
      <rgbColor rgb="FFFF8080"/>
      <rgbColor rgb="FF0563C1"/>
      <rgbColor rgb="FFBDD7EE"/>
      <rgbColor rgb="FF000080"/>
      <rgbColor rgb="FFFF00FF"/>
      <rgbColor rgb="FFFFE699"/>
      <rgbColor rgb="FFEDEDED"/>
      <rgbColor rgb="FF800080"/>
      <rgbColor rgb="FF800000"/>
      <rgbColor rgb="FF008080"/>
      <rgbColor rgb="FF0000FF"/>
      <rgbColor rgb="FF00CCFF"/>
      <rgbColor rgb="FFDEEBF7"/>
      <rgbColor rgb="FFCCFFCC"/>
      <rgbColor rgb="FFFFFF99"/>
      <rgbColor rgb="FF99CCFF"/>
      <rgbColor rgb="FFFF99CC"/>
      <rgbColor rgb="FFBFBFBF"/>
      <rgbColor rgb="FFF8CBAD"/>
      <rgbColor rgb="FF2E75B6"/>
      <rgbColor rgb="FFDAE3F3"/>
      <rgbColor rgb="FF99CC00"/>
      <rgbColor rgb="FFD0CECE"/>
      <rgbColor rgb="FFFBE5D6"/>
      <rgbColor rgb="FFFFF2CC"/>
      <rgbColor rgb="FF44546A"/>
      <rgbColor rgb="FFA8A8A8"/>
      <rgbColor rgb="FF002060"/>
      <rgbColor rgb="FFDFDFE0"/>
      <rgbColor rgb="FF003300"/>
      <rgbColor rgb="FF333300"/>
      <rgbColor rgb="FF993300"/>
      <rgbColor rgb="FF993366"/>
      <rgbColor rgb="FF1F4E7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15</xdr:col>
      <xdr:colOff>95400</xdr:colOff>
      <xdr:row>49</xdr:row>
      <xdr:rowOff>117000</xdr:rowOff>
    </xdr:from>
    <xdr:to>
      <xdr:col>15</xdr:col>
      <xdr:colOff>505800</xdr:colOff>
      <xdr:row>51</xdr:row>
      <xdr:rowOff>60480</xdr:rowOff>
    </xdr:to>
    <xdr:pic>
      <xdr:nvPicPr>
        <xdr:cNvPr id="2" name="図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8391600" y="12134160"/>
          <a:ext cx="410400" cy="448920"/>
        </a:xfrm>
        <a:prstGeom prst="rect">
          <a:avLst/>
        </a:prstGeom>
        <a:ln>
          <a:noFill/>
        </a:ln>
      </xdr:spPr>
    </xdr:pic>
    <xdr:clientData/>
  </xdr:twoCellAnchor>
  <xdr:twoCellAnchor editAs="oneCell">
    <xdr:from>
      <xdr:col>13</xdr:col>
      <xdr:colOff>519480</xdr:colOff>
      <xdr:row>49</xdr:row>
      <xdr:rowOff>64080</xdr:rowOff>
    </xdr:from>
    <xdr:to>
      <xdr:col>15</xdr:col>
      <xdr:colOff>10860</xdr:colOff>
      <xdr:row>51</xdr:row>
      <xdr:rowOff>74160</xdr:rowOff>
    </xdr:to>
    <xdr:pic>
      <xdr:nvPicPr>
        <xdr:cNvPr id="3" name="図 4">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7596360" y="12081240"/>
          <a:ext cx="703080" cy="515520"/>
        </a:xfrm>
        <a:prstGeom prst="rect">
          <a:avLst/>
        </a:prstGeom>
        <a:ln>
          <a:noFill/>
        </a:ln>
      </xdr:spPr>
    </xdr:pic>
    <xdr:clientData/>
  </xdr:twoCellAnchor>
  <xdr:twoCellAnchor editAs="absolute">
    <xdr:from>
      <xdr:col>3</xdr:col>
      <xdr:colOff>266760</xdr:colOff>
      <xdr:row>40</xdr:row>
      <xdr:rowOff>190440</xdr:rowOff>
    </xdr:from>
    <xdr:to>
      <xdr:col>11</xdr:col>
      <xdr:colOff>105774</xdr:colOff>
      <xdr:row>44</xdr:row>
      <xdr:rowOff>114120</xdr:rowOff>
    </xdr:to>
    <xdr:pic>
      <xdr:nvPicPr>
        <xdr:cNvPr id="4" name=" 6">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stretch/>
      </xdr:blipFill>
      <xdr:spPr>
        <a:xfrm>
          <a:off x="504720" y="9933120"/>
          <a:ext cx="6057720" cy="9345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513360</xdr:colOff>
      <xdr:row>8</xdr:row>
      <xdr:rowOff>132120</xdr:rowOff>
    </xdr:from>
    <xdr:to>
      <xdr:col>12</xdr:col>
      <xdr:colOff>194400</xdr:colOff>
      <xdr:row>8</xdr:row>
      <xdr:rowOff>405360</xdr:rowOff>
    </xdr:to>
    <xdr:pic>
      <xdr:nvPicPr>
        <xdr:cNvPr id="3" name="図 1">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stretch/>
      </xdr:blipFill>
      <xdr:spPr>
        <a:xfrm>
          <a:off x="6790320" y="2184840"/>
          <a:ext cx="347760" cy="273240"/>
        </a:xfrm>
        <a:prstGeom prst="rect">
          <a:avLst/>
        </a:prstGeom>
        <a:ln>
          <a:noFill/>
        </a:ln>
      </xdr:spPr>
    </xdr:pic>
    <xdr:clientData/>
  </xdr:twoCellAnchor>
  <xdr:twoCellAnchor editAs="oneCell">
    <xdr:from>
      <xdr:col>14</xdr:col>
      <xdr:colOff>489960</xdr:colOff>
      <xdr:row>7</xdr:row>
      <xdr:rowOff>265680</xdr:rowOff>
    </xdr:from>
    <xdr:to>
      <xdr:col>17</xdr:col>
      <xdr:colOff>418680</xdr:colOff>
      <xdr:row>8</xdr:row>
      <xdr:rowOff>156440</xdr:rowOff>
    </xdr:to>
    <xdr:sp macro="" textlink="">
      <xdr:nvSpPr>
        <xdr:cNvPr id="4" name="CustomShape 1">
          <a:extLst>
            <a:ext uri="{FF2B5EF4-FFF2-40B4-BE49-F238E27FC236}">
              <a16:creationId xmlns:a16="http://schemas.microsoft.com/office/drawing/2014/main" id="{00000000-0008-0000-0200-000004000000}"/>
            </a:ext>
          </a:extLst>
        </xdr:cNvPr>
        <xdr:cNvSpPr/>
      </xdr:nvSpPr>
      <xdr:spPr>
        <a:xfrm>
          <a:off x="8767080" y="1996560"/>
          <a:ext cx="1833480" cy="18720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lstStyle/>
        <a:p>
          <a:r>
            <a:rPr lang="en-US" sz="1100" b="0" strike="noStrike" spc="-1">
              <a:solidFill>
                <a:srgbClr val="000000"/>
              </a:solidFill>
              <a:uFill>
                <a:solidFill>
                  <a:srgbClr val="FFFFFF"/>
                </a:solidFill>
              </a:uFill>
              <a:latin typeface="Calibri"/>
            </a:rPr>
            <a:t>携帯電話番号</a:t>
          </a:r>
          <a:endParaRPr lang="en-US" sz="1200" b="0" strike="noStrike" spc="-1">
            <a:solidFill>
              <a:srgbClr val="000000"/>
            </a:solidFill>
            <a:uFill>
              <a:solidFill>
                <a:srgbClr val="FFFFFF"/>
              </a:solidFill>
            </a:uFill>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57"/>
  <sheetViews>
    <sheetView zoomScale="72" zoomScaleNormal="72" zoomScalePageLayoutView="60" workbookViewId="0">
      <selection activeCell="M30" sqref="M30"/>
    </sheetView>
  </sheetViews>
  <sheetFormatPr defaultRowHeight="13.2"/>
  <cols>
    <col min="1" max="1" width="1.109375"/>
    <col min="2" max="2" width="0.77734375"/>
    <col min="3" max="3" width="0.88671875"/>
    <col min="4" max="4" width="8.109375"/>
    <col min="5" max="5" width="7.21875" bestFit="1" customWidth="1"/>
    <col min="6" max="7" width="8.77734375"/>
    <col min="8" max="9" width="7.88671875"/>
    <col min="10" max="10" width="16.109375" bestFit="1" customWidth="1"/>
    <col min="11" max="11" width="5.77734375" bestFit="1" customWidth="1"/>
    <col min="12" max="13" width="4.109375" bestFit="1" customWidth="1"/>
    <col min="14" max="15" width="7" bestFit="1" customWidth="1"/>
    <col min="16" max="16" width="11.5546875" bestFit="1" customWidth="1"/>
    <col min="17" max="17" width="7.44140625" bestFit="1" customWidth="1"/>
    <col min="18" max="18" width="4.88671875" bestFit="1" customWidth="1"/>
    <col min="19" max="19" width="4.21875" style="1"/>
    <col min="20" max="20" width="1" style="1"/>
    <col min="21" max="23" width="0.33203125" style="2"/>
    <col min="24" max="24" width="16.33203125" style="1"/>
    <col min="25" max="25" width="5.77734375" style="3" bestFit="1" customWidth="1"/>
    <col min="26" max="26" width="3" style="1"/>
    <col min="27" max="27" width="15.88671875"/>
    <col min="28" max="28" width="5.77734375" style="4" bestFit="1" customWidth="1"/>
    <col min="29" max="29" width="3"/>
    <col min="30" max="30" width="1"/>
    <col min="31" max="31" width="8.6640625"/>
    <col min="32" max="32" width="16.109375" customWidth="1"/>
    <col min="33" max="34" width="5.6640625" customWidth="1"/>
    <col min="35" max="35" width="16.33203125" customWidth="1"/>
    <col min="36" max="37" width="5.6640625" customWidth="1"/>
    <col min="38" max="38" width="8.6640625"/>
    <col min="39" max="39" width="16.21875" customWidth="1"/>
    <col min="40" max="40" width="8.77734375" bestFit="1" customWidth="1"/>
    <col min="41" max="41" width="8.6640625"/>
    <col min="42" max="42" width="16.21875" customWidth="1"/>
    <col min="43" max="43" width="8.77734375" bestFit="1" customWidth="1"/>
    <col min="44" max="1025" width="8.6640625"/>
  </cols>
  <sheetData>
    <row r="1" spans="1:44" ht="4.5" customHeight="1">
      <c r="A1" s="5"/>
      <c r="B1" s="5"/>
      <c r="C1" s="5"/>
      <c r="D1" s="5"/>
      <c r="E1" s="5"/>
      <c r="F1" s="5"/>
      <c r="G1" s="5"/>
      <c r="H1" s="5"/>
      <c r="I1" s="5"/>
      <c r="J1" s="5"/>
      <c r="K1" s="5"/>
      <c r="L1" s="5"/>
      <c r="M1" s="5"/>
      <c r="N1" s="5"/>
      <c r="O1" s="5"/>
      <c r="P1" s="5"/>
      <c r="Q1" s="5"/>
      <c r="R1" s="5"/>
      <c r="S1" s="6"/>
      <c r="T1" s="6"/>
      <c r="U1" s="7"/>
      <c r="V1" s="7"/>
      <c r="W1" s="7"/>
      <c r="X1" s="6"/>
      <c r="Y1" s="8"/>
      <c r="Z1" s="6"/>
      <c r="AA1" s="5"/>
      <c r="AB1" s="9"/>
      <c r="AC1" s="5"/>
      <c r="AD1" s="5"/>
      <c r="AE1" s="5"/>
      <c r="AF1" s="5"/>
    </row>
    <row r="2" spans="1:44" ht="4.5" customHeight="1">
      <c r="A2" s="10"/>
      <c r="B2" s="10"/>
      <c r="C2" s="10"/>
      <c r="D2" s="10"/>
      <c r="E2" s="10"/>
      <c r="F2" s="10"/>
      <c r="G2" s="10"/>
      <c r="H2" s="10"/>
      <c r="I2" s="10"/>
      <c r="J2" s="10"/>
      <c r="K2" s="10"/>
      <c r="L2" s="10"/>
      <c r="M2" s="10"/>
      <c r="N2" s="10"/>
      <c r="O2" s="10"/>
      <c r="P2" s="10"/>
      <c r="Q2" s="10"/>
      <c r="R2" s="10"/>
      <c r="S2" s="11"/>
      <c r="T2" s="11"/>
      <c r="U2" s="12"/>
      <c r="V2" s="12"/>
      <c r="W2" s="12"/>
      <c r="X2" s="11"/>
      <c r="Y2" s="13"/>
      <c r="Z2" s="11"/>
      <c r="AA2" s="10"/>
      <c r="AB2" s="14"/>
      <c r="AC2" s="10"/>
      <c r="AD2" s="10"/>
      <c r="AE2" s="5"/>
      <c r="AF2" s="5"/>
    </row>
    <row r="3" spans="1:44" ht="4.5" customHeight="1">
      <c r="A3" s="10"/>
      <c r="B3" s="10"/>
      <c r="C3" s="10"/>
      <c r="D3" s="10"/>
      <c r="E3" s="10"/>
      <c r="F3" s="10"/>
      <c r="G3" s="10"/>
      <c r="H3" s="10"/>
      <c r="I3" s="10"/>
      <c r="J3" s="10"/>
      <c r="K3" s="10"/>
      <c r="L3" s="10"/>
      <c r="M3" s="10"/>
      <c r="N3" s="10"/>
      <c r="O3" s="10"/>
      <c r="P3" s="10"/>
      <c r="Q3" s="10"/>
      <c r="R3" s="10"/>
      <c r="S3" s="11"/>
      <c r="T3" s="11"/>
      <c r="U3" s="12"/>
      <c r="V3" s="12"/>
      <c r="W3" s="12"/>
      <c r="X3" s="11"/>
      <c r="Y3" s="13"/>
      <c r="Z3" s="11"/>
      <c r="AA3" s="10"/>
      <c r="AB3" s="14"/>
      <c r="AC3" s="10"/>
      <c r="AD3" s="10"/>
      <c r="AE3" s="5"/>
      <c r="AF3" s="5"/>
    </row>
    <row r="4" spans="1:44" s="25" customFormat="1" ht="10.199999999999999">
      <c r="A4" s="15"/>
      <c r="B4" s="15"/>
      <c r="C4" s="15"/>
      <c r="D4" s="16" t="s">
        <v>0</v>
      </c>
      <c r="E4" s="17"/>
      <c r="F4" s="18"/>
      <c r="G4" s="18"/>
      <c r="H4" s="19"/>
      <c r="I4" s="19"/>
      <c r="J4" s="19"/>
      <c r="K4" s="19"/>
      <c r="L4" s="19"/>
      <c r="M4" s="19"/>
      <c r="N4" s="19"/>
      <c r="O4" s="19"/>
      <c r="P4" s="19"/>
      <c r="Q4" s="15"/>
      <c r="R4" s="15"/>
      <c r="S4" s="20"/>
      <c r="T4" s="20"/>
      <c r="U4" s="21"/>
      <c r="V4" s="21"/>
      <c r="W4" s="21"/>
      <c r="X4" s="20"/>
      <c r="Y4" s="22"/>
      <c r="Z4" s="20"/>
      <c r="AA4" s="15"/>
      <c r="AB4" s="23"/>
      <c r="AC4" s="15"/>
      <c r="AD4" s="15"/>
      <c r="AE4" s="24"/>
      <c r="AF4" s="24"/>
    </row>
    <row r="5" spans="1:44" ht="19.95" customHeight="1">
      <c r="A5" s="10"/>
      <c r="B5" s="10"/>
      <c r="C5" s="26"/>
      <c r="D5" s="591" t="s">
        <v>1</v>
      </c>
      <c r="E5" s="592" t="s">
        <v>2</v>
      </c>
      <c r="F5" s="593" t="s">
        <v>3</v>
      </c>
      <c r="G5" s="593"/>
      <c r="H5" s="593"/>
      <c r="I5" s="594" t="s">
        <v>4</v>
      </c>
      <c r="J5" s="594"/>
      <c r="K5" s="594"/>
      <c r="L5" s="594"/>
      <c r="M5" s="594"/>
      <c r="N5" s="594"/>
      <c r="O5" s="594"/>
      <c r="P5" s="594"/>
      <c r="Q5" s="594"/>
      <c r="R5" s="594"/>
      <c r="S5" s="594"/>
      <c r="T5" s="27"/>
      <c r="U5" s="12"/>
      <c r="V5" s="12"/>
      <c r="W5" s="12"/>
      <c r="X5" s="28" t="s">
        <v>5</v>
      </c>
      <c r="Y5" s="29"/>
      <c r="Z5" s="29"/>
      <c r="AA5" s="29"/>
      <c r="AB5" s="29"/>
      <c r="AC5" s="29"/>
      <c r="AD5" s="10"/>
      <c r="AE5" s="5"/>
      <c r="AF5" s="5"/>
    </row>
    <row r="6" spans="1:44" ht="19.95" customHeight="1">
      <c r="A6" s="10"/>
      <c r="B6" s="10"/>
      <c r="C6" s="30"/>
      <c r="D6" s="591"/>
      <c r="E6" s="592"/>
      <c r="F6" s="593"/>
      <c r="G6" s="593"/>
      <c r="H6" s="593"/>
      <c r="I6" s="594"/>
      <c r="J6" s="594"/>
      <c r="K6" s="594"/>
      <c r="L6" s="594"/>
      <c r="M6" s="594"/>
      <c r="N6" s="594"/>
      <c r="O6" s="594"/>
      <c r="P6" s="594"/>
      <c r="Q6" s="594"/>
      <c r="R6" s="594"/>
      <c r="S6" s="594"/>
      <c r="T6" s="31"/>
      <c r="U6" s="12"/>
      <c r="V6" s="12"/>
      <c r="W6" s="12"/>
      <c r="X6" s="588" t="str">
        <f>'大会申込一覧表(印刷して提出)'!E4</f>
        <v>第６２回野田市民陸上競技大会</v>
      </c>
      <c r="Y6" s="589"/>
      <c r="Z6" s="589"/>
      <c r="AA6" s="589"/>
      <c r="AB6" s="589"/>
      <c r="AC6" s="590"/>
      <c r="AD6" s="10"/>
      <c r="AE6" s="5"/>
      <c r="AF6" s="588" t="str">
        <f>'大会申込一覧表(印刷して提出)'!E4</f>
        <v>第６２回野田市民陸上競技大会</v>
      </c>
      <c r="AG6" s="589"/>
      <c r="AH6" s="589"/>
      <c r="AI6" s="589"/>
      <c r="AJ6" s="589"/>
      <c r="AK6" s="590"/>
      <c r="AM6" s="588" t="str">
        <f>'大会申込一覧表(印刷して提出)'!E4</f>
        <v>第６２回野田市民陸上競技大会</v>
      </c>
      <c r="AN6" s="589"/>
      <c r="AO6" s="589"/>
      <c r="AP6" s="589"/>
      <c r="AQ6" s="589"/>
      <c r="AR6" s="590"/>
    </row>
    <row r="7" spans="1:44" ht="22.5" customHeight="1">
      <c r="A7" s="10"/>
      <c r="B7" s="10"/>
      <c r="C7" s="30"/>
      <c r="D7" s="591"/>
      <c r="E7" s="592"/>
      <c r="F7" s="595" t="s">
        <v>6</v>
      </c>
      <c r="G7" s="595"/>
      <c r="H7" s="595"/>
      <c r="I7" s="596" t="s">
        <v>7</v>
      </c>
      <c r="J7" s="596"/>
      <c r="K7" s="596"/>
      <c r="L7" s="596"/>
      <c r="M7" s="596"/>
      <c r="N7" s="596"/>
      <c r="O7" s="596"/>
      <c r="P7" s="596"/>
      <c r="Q7" s="596"/>
      <c r="R7" s="596"/>
      <c r="S7" s="596"/>
      <c r="T7" s="31"/>
      <c r="U7" s="12"/>
      <c r="V7" s="12"/>
      <c r="W7" s="12"/>
      <c r="X7" s="588" t="s">
        <v>548</v>
      </c>
      <c r="Y7" s="589"/>
      <c r="Z7" s="589"/>
      <c r="AA7" s="589"/>
      <c r="AB7" s="589"/>
      <c r="AC7" s="590"/>
      <c r="AD7" s="10"/>
      <c r="AE7" s="5"/>
      <c r="AF7" s="588" t="s">
        <v>549</v>
      </c>
      <c r="AG7" s="589"/>
      <c r="AH7" s="589"/>
      <c r="AI7" s="589"/>
      <c r="AJ7" s="589"/>
      <c r="AK7" s="590"/>
      <c r="AM7" s="588" t="s">
        <v>634</v>
      </c>
      <c r="AN7" s="589"/>
      <c r="AO7" s="589"/>
      <c r="AP7" s="589"/>
      <c r="AQ7" s="589"/>
      <c r="AR7" s="590"/>
    </row>
    <row r="8" spans="1:44" ht="22.5" customHeight="1">
      <c r="A8" s="10"/>
      <c r="B8" s="10"/>
      <c r="C8" s="30"/>
      <c r="D8" s="591"/>
      <c r="E8" s="592"/>
      <c r="F8" s="595"/>
      <c r="G8" s="595"/>
      <c r="H8" s="595"/>
      <c r="I8" s="596"/>
      <c r="J8" s="596"/>
      <c r="K8" s="596"/>
      <c r="L8" s="596"/>
      <c r="M8" s="596"/>
      <c r="N8" s="596"/>
      <c r="O8" s="596"/>
      <c r="P8" s="596"/>
      <c r="Q8" s="596"/>
      <c r="R8" s="596"/>
      <c r="S8" s="596"/>
      <c r="T8" s="31"/>
      <c r="U8" s="12"/>
      <c r="V8" s="12"/>
      <c r="W8" s="12"/>
      <c r="X8" s="32" t="s">
        <v>8</v>
      </c>
      <c r="Y8" s="33"/>
      <c r="Z8" s="34"/>
      <c r="AA8" s="35"/>
      <c r="AB8" s="36"/>
      <c r="AC8" s="37"/>
      <c r="AD8" s="10"/>
      <c r="AE8" s="5"/>
      <c r="AF8" s="32" t="s">
        <v>8</v>
      </c>
      <c r="AG8" s="33"/>
      <c r="AH8" s="34"/>
      <c r="AI8" s="35"/>
      <c r="AJ8" s="36"/>
      <c r="AK8" s="37"/>
      <c r="AM8" s="32" t="s">
        <v>8</v>
      </c>
      <c r="AN8" s="33"/>
      <c r="AO8" s="34"/>
      <c r="AP8" s="35"/>
      <c r="AQ8" s="36"/>
      <c r="AR8" s="37"/>
    </row>
    <row r="9" spans="1:44" ht="22.5" customHeight="1">
      <c r="A9" s="10"/>
      <c r="B9" s="10"/>
      <c r="C9" s="30"/>
      <c r="D9" s="591"/>
      <c r="E9" s="592"/>
      <c r="F9" s="595"/>
      <c r="G9" s="595"/>
      <c r="H9" s="595"/>
      <c r="I9" s="596"/>
      <c r="J9" s="596"/>
      <c r="K9" s="596"/>
      <c r="L9" s="596"/>
      <c r="M9" s="596"/>
      <c r="N9" s="596"/>
      <c r="O9" s="596"/>
      <c r="P9" s="596"/>
      <c r="Q9" s="596"/>
      <c r="R9" s="596"/>
      <c r="S9" s="596"/>
      <c r="T9" s="31"/>
      <c r="U9" s="12"/>
      <c r="V9" s="12"/>
      <c r="W9" s="12"/>
      <c r="X9" s="585" t="s">
        <v>9</v>
      </c>
      <c r="Y9" s="586"/>
      <c r="Z9" s="587"/>
      <c r="AA9" s="582" t="s">
        <v>10</v>
      </c>
      <c r="AB9" s="583"/>
      <c r="AC9" s="584"/>
      <c r="AD9" s="10"/>
      <c r="AE9" s="5"/>
      <c r="AF9" s="585" t="s">
        <v>9</v>
      </c>
      <c r="AG9" s="586"/>
      <c r="AH9" s="587"/>
      <c r="AI9" s="582" t="s">
        <v>10</v>
      </c>
      <c r="AJ9" s="583"/>
      <c r="AK9" s="584"/>
      <c r="AM9" s="585" t="s">
        <v>9</v>
      </c>
      <c r="AN9" s="586"/>
      <c r="AO9" s="587"/>
      <c r="AP9" s="582" t="s">
        <v>10</v>
      </c>
      <c r="AQ9" s="583"/>
      <c r="AR9" s="584"/>
    </row>
    <row r="10" spans="1:44" ht="22.5" customHeight="1">
      <c r="A10" s="10"/>
      <c r="B10" s="10"/>
      <c r="C10" s="30"/>
      <c r="D10" s="591"/>
      <c r="E10" s="592"/>
      <c r="F10" s="595"/>
      <c r="G10" s="595"/>
      <c r="H10" s="595"/>
      <c r="I10" s="596"/>
      <c r="J10" s="596"/>
      <c r="K10" s="596"/>
      <c r="L10" s="596"/>
      <c r="M10" s="596"/>
      <c r="N10" s="596"/>
      <c r="O10" s="596"/>
      <c r="P10" s="596"/>
      <c r="Q10" s="596"/>
      <c r="R10" s="596"/>
      <c r="S10" s="596"/>
      <c r="T10" s="31"/>
      <c r="U10" s="12"/>
      <c r="V10" s="12"/>
      <c r="W10" s="12"/>
      <c r="X10" s="563" t="s">
        <v>525</v>
      </c>
      <c r="Y10" s="38">
        <f>COUNTIF('大会申込一覧表(印刷して提出)'!$J$17:$O$66,$X10)</f>
        <v>0</v>
      </c>
      <c r="Z10" s="39" t="s">
        <v>11</v>
      </c>
      <c r="AA10" s="40" t="s">
        <v>533</v>
      </c>
      <c r="AB10" s="38">
        <f>COUNTIF('大会申込一覧表(印刷して提出)'!$J$17:$O$66,$AA10)</f>
        <v>0</v>
      </c>
      <c r="AC10" s="41" t="s">
        <v>11</v>
      </c>
      <c r="AD10" s="10"/>
      <c r="AE10" s="5"/>
      <c r="AF10" s="563" t="s">
        <v>561</v>
      </c>
      <c r="AG10" s="731">
        <f>COUNTIF('大会申込一覧表(印刷して提出)'!$J$17:$O$66,$AF10)</f>
        <v>0</v>
      </c>
      <c r="AH10" s="732" t="s">
        <v>11</v>
      </c>
      <c r="AI10" s="733" t="s">
        <v>631</v>
      </c>
      <c r="AJ10" s="731">
        <f>COUNTIF('大会申込一覧表(印刷して提出)'!$J$17:$O$66,$AI10)</f>
        <v>0</v>
      </c>
      <c r="AK10" s="734" t="s">
        <v>11</v>
      </c>
      <c r="AM10" s="563" t="s">
        <v>635</v>
      </c>
      <c r="AN10" s="731">
        <f>COUNTIF('大会申込一覧表(印刷して提出)'!$J$17:$O$66,$AM10)</f>
        <v>0</v>
      </c>
      <c r="AO10" s="734" t="s">
        <v>11</v>
      </c>
      <c r="AP10" s="733" t="s">
        <v>639</v>
      </c>
      <c r="AQ10" s="731">
        <f>COUNTIF('大会申込一覧表(印刷して提出)'!$J$17:$O$66,$AP10)</f>
        <v>0</v>
      </c>
      <c r="AR10" s="734" t="s">
        <v>11</v>
      </c>
    </row>
    <row r="11" spans="1:44" ht="22.5" customHeight="1">
      <c r="A11" s="10"/>
      <c r="B11" s="10"/>
      <c r="C11" s="30"/>
      <c r="D11" s="591"/>
      <c r="E11" s="592"/>
      <c r="F11" s="595"/>
      <c r="G11" s="595"/>
      <c r="H11" s="595"/>
      <c r="I11" s="596"/>
      <c r="J11" s="596"/>
      <c r="K11" s="596"/>
      <c r="L11" s="596"/>
      <c r="M11" s="596"/>
      <c r="N11" s="596"/>
      <c r="O11" s="596"/>
      <c r="P11" s="596"/>
      <c r="Q11" s="596"/>
      <c r="R11" s="596"/>
      <c r="S11" s="596"/>
      <c r="T11" s="31"/>
      <c r="U11" s="12"/>
      <c r="V11" s="12"/>
      <c r="W11" s="12"/>
      <c r="X11" s="564" t="s">
        <v>529</v>
      </c>
      <c r="Y11" s="42">
        <f>COUNTIF('大会申込一覧表(印刷して提出)'!$J$17:$O$66,$X11)</f>
        <v>0</v>
      </c>
      <c r="Z11" s="43" t="s">
        <v>11</v>
      </c>
      <c r="AA11" s="44" t="s">
        <v>537</v>
      </c>
      <c r="AB11" s="42">
        <f>COUNTIF('大会申込一覧表(印刷して提出)'!$J$17:$O$66,$AA11)</f>
        <v>0</v>
      </c>
      <c r="AC11" s="43" t="s">
        <v>11</v>
      </c>
      <c r="AD11" s="10"/>
      <c r="AE11" s="5"/>
      <c r="AF11" s="564" t="s">
        <v>594</v>
      </c>
      <c r="AG11" s="735">
        <f>COUNTIF('大会申込一覧表(印刷して提出)'!$J$17:$O$66,$AF11)</f>
        <v>0</v>
      </c>
      <c r="AH11" s="736" t="s">
        <v>11</v>
      </c>
      <c r="AI11" s="737" t="s">
        <v>602</v>
      </c>
      <c r="AJ11" s="735">
        <f>COUNTIF('大会申込一覧表(印刷して提出)'!$J$17:$O$66,$AI11)</f>
        <v>0</v>
      </c>
      <c r="AK11" s="736" t="s">
        <v>11</v>
      </c>
      <c r="AM11" s="564" t="s">
        <v>636</v>
      </c>
      <c r="AN11" s="735">
        <f>COUNTIF('大会申込一覧表(印刷して提出)'!$J$17:$O$66,$AM11)</f>
        <v>0</v>
      </c>
      <c r="AO11" s="736" t="s">
        <v>11</v>
      </c>
      <c r="AP11" s="737" t="s">
        <v>640</v>
      </c>
      <c r="AQ11" s="735">
        <f>COUNTIF('大会申込一覧表(印刷して提出)'!$J$17:$O$66,$AP11)</f>
        <v>0</v>
      </c>
      <c r="AR11" s="736" t="s">
        <v>11</v>
      </c>
    </row>
    <row r="12" spans="1:44" ht="22.5" customHeight="1">
      <c r="A12" s="10"/>
      <c r="B12" s="10"/>
      <c r="C12" s="30"/>
      <c r="D12" s="591"/>
      <c r="E12" s="597" t="s">
        <v>13</v>
      </c>
      <c r="F12" s="598" t="s">
        <v>14</v>
      </c>
      <c r="G12" s="598"/>
      <c r="H12" s="598"/>
      <c r="I12" s="598"/>
      <c r="J12" s="598"/>
      <c r="K12" s="598"/>
      <c r="L12" s="598"/>
      <c r="M12" s="598"/>
      <c r="N12" s="598"/>
      <c r="O12" s="599" t="s">
        <v>396</v>
      </c>
      <c r="P12" s="600"/>
      <c r="Q12" s="600"/>
      <c r="R12" s="600"/>
      <c r="S12" s="600"/>
      <c r="T12" s="31"/>
      <c r="U12" s="12"/>
      <c r="V12" s="12"/>
      <c r="W12" s="12"/>
      <c r="X12" s="565" t="s">
        <v>530</v>
      </c>
      <c r="Y12" s="42">
        <f>COUNTIF('大会申込一覧表(印刷して提出)'!$J$17:$O$66,$X12)</f>
        <v>0</v>
      </c>
      <c r="Z12" s="43" t="s">
        <v>11</v>
      </c>
      <c r="AA12" s="46" t="s">
        <v>514</v>
      </c>
      <c r="AB12" s="42">
        <f>COUNTIF('大会申込一覧表(印刷して提出)'!$J$17:$O$66,$AA12)</f>
        <v>0</v>
      </c>
      <c r="AC12" s="43" t="s">
        <v>11</v>
      </c>
      <c r="AD12" s="10"/>
      <c r="AE12" s="5"/>
      <c r="AF12" s="565" t="s">
        <v>595</v>
      </c>
      <c r="AG12" s="735">
        <f>COUNTIF('大会申込一覧表(印刷して提出)'!$J$17:$O$66,$AF12)</f>
        <v>0</v>
      </c>
      <c r="AH12" s="736" t="s">
        <v>11</v>
      </c>
      <c r="AI12" s="738" t="s">
        <v>609</v>
      </c>
      <c r="AJ12" s="735">
        <f>COUNTIF('大会申込一覧表(印刷して提出)'!$J$17:$O$66,$AI12)</f>
        <v>0</v>
      </c>
      <c r="AK12" s="736" t="s">
        <v>11</v>
      </c>
      <c r="AM12" s="564" t="s">
        <v>637</v>
      </c>
      <c r="AN12" s="735">
        <f>COUNTIF('大会申込一覧表(印刷して提出)'!$J$17:$O$66,$AM12)</f>
        <v>0</v>
      </c>
      <c r="AO12" s="736" t="s">
        <v>11</v>
      </c>
      <c r="AP12" s="741" t="s">
        <v>641</v>
      </c>
      <c r="AQ12" s="735">
        <f>COUNTIF('大会申込一覧表(印刷して提出)'!$J$17:$O$66,$AP12)</f>
        <v>0</v>
      </c>
      <c r="AR12" s="736" t="s">
        <v>11</v>
      </c>
    </row>
    <row r="13" spans="1:44" ht="22.5" customHeight="1">
      <c r="A13" s="10"/>
      <c r="B13" s="10"/>
      <c r="C13" s="30"/>
      <c r="D13" s="591"/>
      <c r="E13" s="597"/>
      <c r="F13" s="601" t="s">
        <v>557</v>
      </c>
      <c r="G13" s="601"/>
      <c r="H13" s="601"/>
      <c r="I13" s="601"/>
      <c r="J13" s="601"/>
      <c r="K13" s="601"/>
      <c r="L13" s="601"/>
      <c r="M13" s="601"/>
      <c r="N13" s="601"/>
      <c r="O13" s="600"/>
      <c r="P13" s="600"/>
      <c r="Q13" s="600"/>
      <c r="R13" s="600"/>
      <c r="S13" s="600"/>
      <c r="T13" s="31"/>
      <c r="U13" s="12"/>
      <c r="V13" s="12"/>
      <c r="W13" s="12"/>
      <c r="X13" s="565" t="s">
        <v>511</v>
      </c>
      <c r="Y13" s="42">
        <f>COUNTIF('大会申込一覧表(印刷して提出)'!$J$17:$O$66,$X13)</f>
        <v>0</v>
      </c>
      <c r="Z13" s="43" t="s">
        <v>11</v>
      </c>
      <c r="AA13" s="46" t="s">
        <v>501</v>
      </c>
      <c r="AB13" s="42">
        <f>COUNTIF('大会申込一覧表(印刷して提出)'!$J$17:$O$66,$AA13)</f>
        <v>0</v>
      </c>
      <c r="AC13" s="43" t="s">
        <v>11</v>
      </c>
      <c r="AD13" s="10"/>
      <c r="AE13" s="5"/>
      <c r="AF13" s="565" t="s">
        <v>596</v>
      </c>
      <c r="AG13" s="735">
        <f>COUNTIF('大会申込一覧表(印刷して提出)'!$J$17:$O$66,$AF13)</f>
        <v>0</v>
      </c>
      <c r="AH13" s="736" t="s">
        <v>11</v>
      </c>
      <c r="AI13" s="738" t="s">
        <v>610</v>
      </c>
      <c r="AJ13" s="735">
        <f>COUNTIF('大会申込一覧表(印刷して提出)'!$J$17:$O$66,$AI13)</f>
        <v>0</v>
      </c>
      <c r="AK13" s="736" t="s">
        <v>11</v>
      </c>
      <c r="AM13" s="743" t="s">
        <v>638</v>
      </c>
      <c r="AN13" s="744">
        <f>COUNTIF('大会申込一覧表(印刷して提出)'!$J$17:$O$66,$AM13)</f>
        <v>0</v>
      </c>
      <c r="AO13" s="745" t="s">
        <v>11</v>
      </c>
      <c r="AP13" s="746" t="s">
        <v>644</v>
      </c>
      <c r="AQ13" s="744">
        <f>COUNTIF('大会申込一覧表(印刷して提出)'!$J$17:$O$66,$AP13)</f>
        <v>0</v>
      </c>
      <c r="AR13" s="745" t="s">
        <v>11</v>
      </c>
    </row>
    <row r="14" spans="1:44" s="50" customFormat="1" ht="22.5" customHeight="1">
      <c r="A14" s="47"/>
      <c r="B14" s="10"/>
      <c r="C14" s="30"/>
      <c r="D14" s="591"/>
      <c r="E14" s="597"/>
      <c r="F14" s="601"/>
      <c r="G14" s="601"/>
      <c r="H14" s="601"/>
      <c r="I14" s="601"/>
      <c r="J14" s="601"/>
      <c r="K14" s="601"/>
      <c r="L14" s="601"/>
      <c r="M14" s="601"/>
      <c r="N14" s="601"/>
      <c r="O14" s="600"/>
      <c r="P14" s="600"/>
      <c r="Q14" s="600"/>
      <c r="R14" s="600"/>
      <c r="S14" s="600"/>
      <c r="T14" s="31"/>
      <c r="U14" s="48"/>
      <c r="V14" s="12"/>
      <c r="W14" s="12"/>
      <c r="X14" s="565" t="s">
        <v>523</v>
      </c>
      <c r="Y14" s="42">
        <f>COUNTIF('大会申込一覧表(印刷して提出)'!$J$17:$O$66,$X14)</f>
        <v>0</v>
      </c>
      <c r="Z14" s="43" t="s">
        <v>11</v>
      </c>
      <c r="AA14" s="46" t="s">
        <v>489</v>
      </c>
      <c r="AB14" s="42">
        <f>COUNTIF('大会申込一覧表(印刷して提出)'!$J$17:$O$66,$AA14)</f>
        <v>0</v>
      </c>
      <c r="AC14" s="43" t="s">
        <v>11</v>
      </c>
      <c r="AD14" s="10"/>
      <c r="AE14" s="49"/>
      <c r="AF14" s="565" t="s">
        <v>598</v>
      </c>
      <c r="AG14" s="735">
        <f>COUNTIF('大会申込一覧表(印刷して提出)'!$J$17:$O$66,$AF14)</f>
        <v>0</v>
      </c>
      <c r="AH14" s="736" t="s">
        <v>11</v>
      </c>
      <c r="AI14" s="738" t="s">
        <v>605</v>
      </c>
      <c r="AJ14" s="735">
        <f>COUNTIF('大会申込一覧表(印刷して提出)'!$J$17:$O$66,$AI14)</f>
        <v>0</v>
      </c>
      <c r="AK14" s="736" t="s">
        <v>11</v>
      </c>
      <c r="AL14" s="742"/>
      <c r="AM14" s="747" t="s">
        <v>642</v>
      </c>
      <c r="AN14" s="748">
        <f>SUM(AN10:AN13)</f>
        <v>0</v>
      </c>
      <c r="AO14" s="750" t="s">
        <v>645</v>
      </c>
      <c r="AP14" s="749" t="s">
        <v>643</v>
      </c>
      <c r="AQ14" s="750">
        <f>SUM(AQ10:AQ13)</f>
        <v>0</v>
      </c>
      <c r="AR14" s="751" t="s">
        <v>646</v>
      </c>
    </row>
    <row r="15" spans="1:44" ht="22.5" customHeight="1">
      <c r="A15" s="10"/>
      <c r="B15" s="47"/>
      <c r="C15" s="30"/>
      <c r="D15" s="51" t="s">
        <v>15</v>
      </c>
      <c r="E15" s="602" t="s">
        <v>397</v>
      </c>
      <c r="F15" s="603"/>
      <c r="G15" s="603"/>
      <c r="H15" s="603"/>
      <c r="I15" s="603"/>
      <c r="J15" s="603"/>
      <c r="K15" s="603"/>
      <c r="L15" s="603"/>
      <c r="M15" s="603"/>
      <c r="N15" s="603"/>
      <c r="O15" s="603"/>
      <c r="P15" s="603"/>
      <c r="Q15" s="603"/>
      <c r="R15" s="603"/>
      <c r="S15" s="603"/>
      <c r="T15" s="31"/>
      <c r="U15" s="48"/>
      <c r="V15" s="12"/>
      <c r="W15" s="12"/>
      <c r="X15" s="565" t="s">
        <v>500</v>
      </c>
      <c r="Y15" s="42">
        <f>COUNTIF('大会申込一覧表(印刷して提出)'!$J$17:$O$66,$X15)</f>
        <v>0</v>
      </c>
      <c r="Z15" s="43" t="s">
        <v>11</v>
      </c>
      <c r="AA15" s="46" t="s">
        <v>515</v>
      </c>
      <c r="AB15" s="42">
        <f>COUNTIF('大会申込一覧表(印刷して提出)'!$J$17:$O$66,$AA15)</f>
        <v>0</v>
      </c>
      <c r="AC15" s="43" t="s">
        <v>11</v>
      </c>
      <c r="AD15" s="10"/>
      <c r="AE15" s="5"/>
      <c r="AF15" s="565" t="s">
        <v>599</v>
      </c>
      <c r="AG15" s="735">
        <f>COUNTIF('大会申込一覧表(印刷して提出)'!$J$17:$O$66,$AF15)</f>
        <v>0</v>
      </c>
      <c r="AH15" s="736" t="s">
        <v>11</v>
      </c>
      <c r="AI15" s="738" t="s">
        <v>604</v>
      </c>
      <c r="AJ15" s="735">
        <f>COUNTIF('大会申込一覧表(印刷して提出)'!$J$17:$O$66,$AI15)</f>
        <v>0</v>
      </c>
      <c r="AK15" s="736" t="s">
        <v>11</v>
      </c>
      <c r="AM15" s="568" t="s">
        <v>647</v>
      </c>
      <c r="AN15" s="81">
        <f>COUNTIF('大会申込一覧表(印刷して提出)'!$J$17:$O$66,$AM15)</f>
        <v>0</v>
      </c>
      <c r="AO15" s="82" t="s">
        <v>11</v>
      </c>
      <c r="AP15" s="569" t="s">
        <v>648</v>
      </c>
      <c r="AQ15" s="81">
        <f>COUNTIF('大会申込一覧表(印刷して提出)'!$J$17:$O$66,$AP15)</f>
        <v>0</v>
      </c>
      <c r="AR15" s="82" t="s">
        <v>11</v>
      </c>
    </row>
    <row r="16" spans="1:44" ht="22.5" customHeight="1">
      <c r="A16" s="10"/>
      <c r="B16" s="52"/>
      <c r="C16" s="53"/>
      <c r="D16" s="604" t="s">
        <v>16</v>
      </c>
      <c r="E16" s="604"/>
      <c r="F16" s="605" t="s">
        <v>398</v>
      </c>
      <c r="G16" s="605"/>
      <c r="H16" s="605"/>
      <c r="I16" s="605"/>
      <c r="J16" s="605"/>
      <c r="K16" s="605"/>
      <c r="L16" s="605"/>
      <c r="M16" s="605"/>
      <c r="N16" s="605"/>
      <c r="O16" s="605"/>
      <c r="P16" s="605"/>
      <c r="Q16" s="605"/>
      <c r="R16" s="605"/>
      <c r="S16" s="605"/>
      <c r="T16" s="54"/>
      <c r="U16" s="48"/>
      <c r="V16" s="55"/>
      <c r="W16" s="55"/>
      <c r="X16" s="565" t="s">
        <v>496</v>
      </c>
      <c r="Y16" s="42">
        <f>COUNTIF('大会申込一覧表(印刷して提出)'!$J$17:$O$66,$X16)</f>
        <v>0</v>
      </c>
      <c r="Z16" s="43" t="s">
        <v>11</v>
      </c>
      <c r="AA16" s="46" t="s">
        <v>517</v>
      </c>
      <c r="AB16" s="566">
        <f>COUNTIF('大会申込一覧表(印刷して提出)'!$J$17:$O$66,$AA16)</f>
        <v>0</v>
      </c>
      <c r="AC16" s="43" t="s">
        <v>11</v>
      </c>
      <c r="AD16" s="10"/>
      <c r="AE16" s="5"/>
      <c r="AF16" s="565" t="s">
        <v>597</v>
      </c>
      <c r="AG16" s="735">
        <f>COUNTIF('大会申込一覧表(印刷して提出)'!$J$17:$O$66,$AF16)</f>
        <v>0</v>
      </c>
      <c r="AH16" s="736" t="s">
        <v>11</v>
      </c>
      <c r="AI16" s="738" t="s">
        <v>603</v>
      </c>
      <c r="AJ16" s="739">
        <f>COUNTIF('大会申込一覧表(印刷して提出)'!$J$17:$O$66,$AI16)</f>
        <v>0</v>
      </c>
      <c r="AK16" s="736" t="s">
        <v>11</v>
      </c>
    </row>
    <row r="17" spans="1:44" ht="19.95" customHeight="1">
      <c r="A17" s="10"/>
      <c r="B17" s="52"/>
      <c r="C17" s="52"/>
      <c r="D17" s="56"/>
      <c r="E17" s="56"/>
      <c r="F17" s="56"/>
      <c r="G17" s="56"/>
      <c r="H17" s="56"/>
      <c r="I17" s="56"/>
      <c r="J17" s="56"/>
      <c r="K17" s="56"/>
      <c r="L17" s="56"/>
      <c r="M17" s="56"/>
      <c r="N17" s="56"/>
      <c r="O17" s="56"/>
      <c r="P17" s="56"/>
      <c r="Q17" s="56"/>
      <c r="R17" s="56"/>
      <c r="S17" s="56"/>
      <c r="T17" s="48"/>
      <c r="U17" s="12"/>
      <c r="V17" s="55"/>
      <c r="W17" s="55"/>
      <c r="X17" s="565" t="s">
        <v>519</v>
      </c>
      <c r="Y17" s="42">
        <f>COUNTIF('大会申込一覧表(印刷して提出)'!$J$17:$O$66,$X17)</f>
        <v>0</v>
      </c>
      <c r="Z17" s="43" t="s">
        <v>11</v>
      </c>
      <c r="AA17" s="46" t="s">
        <v>492</v>
      </c>
      <c r="AB17" s="566">
        <f>COUNTIF('大会申込一覧表(印刷して提出)'!$J$17:$O$66,$AA17)</f>
        <v>0</v>
      </c>
      <c r="AC17" s="43" t="s">
        <v>11</v>
      </c>
      <c r="AD17" s="10"/>
      <c r="AE17" s="5"/>
      <c r="AF17" s="565" t="s">
        <v>601</v>
      </c>
      <c r="AG17" s="735">
        <f>COUNTIF('大会申込一覧表(印刷して提出)'!$J$17:$O$66,$AF17)</f>
        <v>0</v>
      </c>
      <c r="AH17" s="736" t="s">
        <v>11</v>
      </c>
      <c r="AI17" s="738" t="s">
        <v>611</v>
      </c>
      <c r="AJ17" s="739">
        <f>COUNTIF('大会申込一覧表(印刷して提出)'!$J$17:$O$66,$AI17)</f>
        <v>0</v>
      </c>
      <c r="AK17" s="736" t="s">
        <v>11</v>
      </c>
    </row>
    <row r="18" spans="1:44" ht="19.95" customHeight="1">
      <c r="A18" s="10"/>
      <c r="B18" s="52"/>
      <c r="C18" s="57"/>
      <c r="D18" s="606" t="s">
        <v>17</v>
      </c>
      <c r="E18" s="606"/>
      <c r="F18" s="606"/>
      <c r="G18" s="606"/>
      <c r="H18" s="606"/>
      <c r="I18" s="606"/>
      <c r="J18" s="606"/>
      <c r="K18" s="606"/>
      <c r="L18" s="606"/>
      <c r="M18" s="606"/>
      <c r="N18" s="606"/>
      <c r="O18" s="606"/>
      <c r="P18" s="606"/>
      <c r="Q18" s="606"/>
      <c r="R18" s="606"/>
      <c r="S18" s="606"/>
      <c r="T18" s="58"/>
      <c r="U18" s="55"/>
      <c r="V18" s="55"/>
      <c r="W18" s="55"/>
      <c r="X18" s="565" t="s">
        <v>521</v>
      </c>
      <c r="Y18" s="566">
        <f>COUNTIF('大会申込一覧表(印刷して提出)'!$J$17:$O$66,$X18)</f>
        <v>0</v>
      </c>
      <c r="Z18" s="43" t="s">
        <v>11</v>
      </c>
      <c r="AA18" s="46"/>
      <c r="AB18" s="42">
        <f>COUNTIF('大会申込一覧表(印刷して提出)'!$J$17:$O$66,$AA18)</f>
        <v>0</v>
      </c>
      <c r="AC18" s="43" t="s">
        <v>11</v>
      </c>
      <c r="AD18" s="10"/>
      <c r="AE18" s="5"/>
      <c r="AF18" s="730" t="s">
        <v>630</v>
      </c>
      <c r="AG18" s="739">
        <f>COUNTIF('大会申込一覧表(印刷して提出)'!$J$17:$O$66,$AF18)</f>
        <v>0</v>
      </c>
      <c r="AH18" s="736" t="s">
        <v>11</v>
      </c>
      <c r="AI18" s="738" t="s">
        <v>606</v>
      </c>
      <c r="AJ18" s="735">
        <f>COUNTIF('大会申込一覧表(印刷して提出)'!$J$17:$O$66,$AI18)</f>
        <v>0</v>
      </c>
      <c r="AK18" s="736" t="s">
        <v>11</v>
      </c>
    </row>
    <row r="19" spans="1:44" ht="19.95" customHeight="1">
      <c r="A19" s="10"/>
      <c r="B19" s="52"/>
      <c r="C19" s="59"/>
      <c r="D19" s="60" t="s">
        <v>19</v>
      </c>
      <c r="E19" s="61"/>
      <c r="F19" s="61"/>
      <c r="G19" s="61"/>
      <c r="H19" s="61"/>
      <c r="I19" s="61"/>
      <c r="J19" s="61"/>
      <c r="K19" s="61"/>
      <c r="L19" s="61"/>
      <c r="M19" s="61"/>
      <c r="N19" s="61"/>
      <c r="O19" s="61"/>
      <c r="P19" s="61"/>
      <c r="Q19" s="61"/>
      <c r="R19" s="61"/>
      <c r="S19" s="62"/>
      <c r="T19" s="63"/>
      <c r="U19" s="55"/>
      <c r="V19" s="55"/>
      <c r="W19" s="55"/>
      <c r="X19" s="565" t="s">
        <v>493</v>
      </c>
      <c r="Y19" s="566">
        <f>COUNTIF('大会申込一覧表(印刷して提出)'!$J$17:$O$66,$X19)</f>
        <v>0</v>
      </c>
      <c r="Z19" s="43" t="s">
        <v>11</v>
      </c>
      <c r="AA19" s="44"/>
      <c r="AB19" s="42"/>
      <c r="AC19" s="43"/>
      <c r="AD19" s="10"/>
      <c r="AE19" s="5"/>
      <c r="AF19" s="565" t="s">
        <v>600</v>
      </c>
      <c r="AG19" s="739">
        <f>COUNTIF('大会申込一覧表(印刷して提出)'!$J$17:$O$66,$AF19)</f>
        <v>0</v>
      </c>
      <c r="AH19" s="736" t="s">
        <v>11</v>
      </c>
      <c r="AI19" s="737" t="s">
        <v>608</v>
      </c>
      <c r="AJ19" s="739">
        <f>COUNTIF('大会申込一覧表(印刷して提出)'!$J$17:$O$66,$AI19)</f>
        <v>0</v>
      </c>
      <c r="AK19" s="736" t="s">
        <v>11</v>
      </c>
    </row>
    <row r="20" spans="1:44" ht="19.95" customHeight="1" thickBot="1">
      <c r="A20" s="64"/>
      <c r="B20" s="52"/>
      <c r="C20" s="59"/>
      <c r="D20" s="60"/>
      <c r="E20" s="61"/>
      <c r="F20" s="61"/>
      <c r="G20" s="61"/>
      <c r="H20" s="61"/>
      <c r="I20" s="61"/>
      <c r="J20" s="61"/>
      <c r="K20" s="61"/>
      <c r="L20" s="61"/>
      <c r="M20" s="61"/>
      <c r="N20" s="61"/>
      <c r="O20" s="61"/>
      <c r="P20" s="61"/>
      <c r="Q20" s="61"/>
      <c r="R20" s="61"/>
      <c r="S20" s="62"/>
      <c r="T20" s="63"/>
      <c r="U20" s="12"/>
      <c r="V20" s="12"/>
      <c r="W20" s="12"/>
      <c r="X20" s="45"/>
      <c r="Y20" s="42">
        <f>COUNTIF('大会申込一覧表(印刷して提出)'!$J$17:$O$66,$X20)</f>
        <v>0</v>
      </c>
      <c r="Z20" s="567" t="s">
        <v>545</v>
      </c>
      <c r="AA20" s="44"/>
      <c r="AB20" s="42"/>
      <c r="AC20" s="43"/>
      <c r="AD20" s="10"/>
      <c r="AE20" s="5"/>
      <c r="AF20" s="565" t="s">
        <v>506</v>
      </c>
      <c r="AG20" s="735">
        <f>COUNTIF('大会申込一覧表(印刷して提出)'!$J$17:$O$66,$AF20)</f>
        <v>0</v>
      </c>
      <c r="AH20" s="740" t="s">
        <v>545</v>
      </c>
      <c r="AI20" s="737" t="s">
        <v>607</v>
      </c>
      <c r="AJ20" s="735">
        <f>COUNTIF('大会申込一覧表(印刷して提出)'!$J$17:$O$66,$AI20)</f>
        <v>0</v>
      </c>
      <c r="AK20" s="736" t="s">
        <v>11</v>
      </c>
    </row>
    <row r="21" spans="1:44" s="75" customFormat="1" ht="19.95" customHeight="1">
      <c r="A21" s="64"/>
      <c r="B21" s="52"/>
      <c r="C21" s="59"/>
      <c r="D21" s="65" t="s">
        <v>20</v>
      </c>
      <c r="E21" s="66"/>
      <c r="F21" s="66"/>
      <c r="G21" s="66"/>
      <c r="H21" s="66"/>
      <c r="I21" s="66"/>
      <c r="J21" s="66"/>
      <c r="K21" s="66"/>
      <c r="L21" s="66"/>
      <c r="M21" s="66"/>
      <c r="N21" s="66"/>
      <c r="O21" s="66"/>
      <c r="P21" s="66"/>
      <c r="Q21" s="66"/>
      <c r="R21" s="66"/>
      <c r="S21" s="67"/>
      <c r="T21" s="63"/>
      <c r="U21" s="68"/>
      <c r="V21" s="12"/>
      <c r="W21" s="12"/>
      <c r="X21" s="69" t="s">
        <v>21</v>
      </c>
      <c r="Y21" s="70">
        <f>SUM(Y10:Y20)</f>
        <v>0</v>
      </c>
      <c r="Z21" s="71" t="s">
        <v>11</v>
      </c>
      <c r="AA21" s="72" t="s">
        <v>22</v>
      </c>
      <c r="AB21" s="70">
        <f>SUM(AB10:AB20)</f>
        <v>0</v>
      </c>
      <c r="AC21" s="73" t="s">
        <v>11</v>
      </c>
      <c r="AD21" s="64"/>
      <c r="AE21" s="74"/>
      <c r="AF21" s="69" t="s">
        <v>21</v>
      </c>
      <c r="AG21" s="70">
        <f>SUM(AG10:AG20)</f>
        <v>0</v>
      </c>
      <c r="AH21" s="71" t="s">
        <v>11</v>
      </c>
      <c r="AI21" s="72" t="s">
        <v>22</v>
      </c>
      <c r="AJ21" s="70">
        <f>SUM(AJ10:AJ20)</f>
        <v>0</v>
      </c>
      <c r="AK21" s="73" t="s">
        <v>11</v>
      </c>
      <c r="AM21" s="752" t="s">
        <v>650</v>
      </c>
      <c r="AN21" s="753"/>
      <c r="AO21" s="753"/>
      <c r="AP21" s="753"/>
      <c r="AQ21" s="753"/>
      <c r="AR21" s="754"/>
    </row>
    <row r="22" spans="1:44" ht="19.95" customHeight="1" thickBot="1">
      <c r="A22" s="64"/>
      <c r="B22" s="52"/>
      <c r="C22" s="76"/>
      <c r="D22" s="77" t="s">
        <v>23</v>
      </c>
      <c r="E22" s="78"/>
      <c r="F22" s="78"/>
      <c r="G22" s="78"/>
      <c r="H22" s="78"/>
      <c r="I22" s="78"/>
      <c r="J22" s="78"/>
      <c r="K22" s="78"/>
      <c r="L22" s="78"/>
      <c r="M22" s="78"/>
      <c r="N22" s="78"/>
      <c r="O22" s="78"/>
      <c r="P22" s="78"/>
      <c r="Q22" s="78"/>
      <c r="R22" s="78"/>
      <c r="S22" s="79"/>
      <c r="T22" s="80"/>
      <c r="U22" s="68"/>
      <c r="V22" s="12"/>
      <c r="W22" s="12"/>
      <c r="X22" s="568" t="s">
        <v>546</v>
      </c>
      <c r="Y22" s="81">
        <f>COUNTIF('大会申込一覧表(印刷して提出)'!$J$17:$O$66,$X22)</f>
        <v>0</v>
      </c>
      <c r="Z22" s="82" t="s">
        <v>11</v>
      </c>
      <c r="AA22" s="569" t="s">
        <v>547</v>
      </c>
      <c r="AB22" s="81">
        <f>COUNTIF('大会申込一覧表(印刷して提出)'!$J$17:$O$66,$AA22)</f>
        <v>0</v>
      </c>
      <c r="AC22" s="83" t="s">
        <v>11</v>
      </c>
      <c r="AD22" s="10"/>
      <c r="AE22" s="74"/>
      <c r="AF22" s="568" t="s">
        <v>632</v>
      </c>
      <c r="AG22" s="81">
        <f>COUNTIF('大会申込一覧表(印刷して提出)'!$J$17:$O$66,$AF22)</f>
        <v>0</v>
      </c>
      <c r="AH22" s="82" t="s">
        <v>11</v>
      </c>
      <c r="AI22" s="569" t="s">
        <v>633</v>
      </c>
      <c r="AJ22" s="81">
        <f>COUNTIF('大会申込一覧表(印刷して提出)'!$J$17:$O$66,$AI22)</f>
        <v>0</v>
      </c>
      <c r="AK22" s="83" t="s">
        <v>11</v>
      </c>
      <c r="AM22" s="755"/>
      <c r="AN22" s="756"/>
      <c r="AO22" s="756"/>
      <c r="AP22" s="756"/>
      <c r="AQ22" s="756"/>
      <c r="AR22" s="757"/>
    </row>
    <row r="23" spans="1:44" ht="19.95" customHeight="1" thickTop="1" thickBot="1">
      <c r="A23" s="64"/>
      <c r="B23" s="10"/>
      <c r="C23" s="30"/>
      <c r="D23" s="607" t="s">
        <v>26</v>
      </c>
      <c r="E23" s="608" t="s">
        <v>27</v>
      </c>
      <c r="F23" s="609" t="s">
        <v>28</v>
      </c>
      <c r="G23" s="609"/>
      <c r="H23" s="609" t="s">
        <v>29</v>
      </c>
      <c r="I23" s="609"/>
      <c r="J23" s="610" t="s">
        <v>30</v>
      </c>
      <c r="K23" s="611" t="s">
        <v>31</v>
      </c>
      <c r="L23" s="611" t="s">
        <v>32</v>
      </c>
      <c r="M23" s="611" t="s">
        <v>33</v>
      </c>
      <c r="N23" s="611" t="s">
        <v>34</v>
      </c>
      <c r="O23" s="611" t="s">
        <v>35</v>
      </c>
      <c r="P23" s="612" t="s">
        <v>36</v>
      </c>
      <c r="Q23" s="613" t="s">
        <v>37</v>
      </c>
      <c r="R23" s="614" t="s">
        <v>38</v>
      </c>
      <c r="S23" s="84"/>
      <c r="T23" s="85"/>
      <c r="U23" s="68"/>
      <c r="V23" s="12"/>
      <c r="W23" s="12"/>
      <c r="X23" s="86"/>
      <c r="Y23" s="87">
        <f>ROUNDUP(Y22/6,0)</f>
        <v>0</v>
      </c>
      <c r="Z23" s="88"/>
      <c r="AA23" s="88"/>
      <c r="AB23" s="89">
        <f>ROUNDUP(AB22/6,0)</f>
        <v>0</v>
      </c>
      <c r="AC23" s="88"/>
      <c r="AD23" s="10"/>
      <c r="AE23" s="74"/>
      <c r="AF23" s="74"/>
    </row>
    <row r="24" spans="1:44" ht="19.95" customHeight="1">
      <c r="A24" s="64"/>
      <c r="B24" s="64"/>
      <c r="C24" s="30"/>
      <c r="D24" s="607"/>
      <c r="E24" s="608"/>
      <c r="F24" s="90" t="s">
        <v>39</v>
      </c>
      <c r="G24" s="90" t="s">
        <v>11</v>
      </c>
      <c r="H24" s="90" t="s">
        <v>40</v>
      </c>
      <c r="I24" s="90" t="s">
        <v>41</v>
      </c>
      <c r="J24" s="610"/>
      <c r="K24" s="611"/>
      <c r="L24" s="611"/>
      <c r="M24" s="611"/>
      <c r="N24" s="611"/>
      <c r="O24" s="611"/>
      <c r="P24" s="612"/>
      <c r="Q24" s="613"/>
      <c r="R24" s="614"/>
      <c r="S24" s="84"/>
      <c r="T24" s="85"/>
      <c r="U24" s="68"/>
      <c r="V24" s="12"/>
      <c r="W24" s="12"/>
      <c r="X24" s="615" t="s">
        <v>42</v>
      </c>
      <c r="Y24" s="615"/>
      <c r="Z24" s="615"/>
      <c r="AA24" s="618" t="s">
        <v>539</v>
      </c>
      <c r="AB24" s="619"/>
      <c r="AC24" s="620"/>
      <c r="AD24" s="10"/>
      <c r="AE24" s="74"/>
      <c r="AF24" s="74"/>
    </row>
    <row r="25" spans="1:44" ht="19.95" customHeight="1">
      <c r="A25" s="10"/>
      <c r="B25" s="64"/>
      <c r="C25" s="30"/>
      <c r="D25" s="92" t="s">
        <v>43</v>
      </c>
      <c r="E25" s="93">
        <v>12345</v>
      </c>
      <c r="F25" s="94" t="s">
        <v>44</v>
      </c>
      <c r="G25" s="94" t="s">
        <v>45</v>
      </c>
      <c r="H25" s="94" t="s">
        <v>46</v>
      </c>
      <c r="I25" s="95" t="s">
        <v>47</v>
      </c>
      <c r="J25" s="96" t="s">
        <v>48</v>
      </c>
      <c r="K25" s="97" t="s">
        <v>49</v>
      </c>
      <c r="L25" s="98" t="s">
        <v>50</v>
      </c>
      <c r="M25" s="99" t="s">
        <v>51</v>
      </c>
      <c r="N25" s="100" t="s">
        <v>52</v>
      </c>
      <c r="O25" s="100" t="s">
        <v>53</v>
      </c>
      <c r="P25" s="100" t="s">
        <v>54</v>
      </c>
      <c r="Q25" s="101" t="s">
        <v>55</v>
      </c>
      <c r="R25" s="102" t="s">
        <v>56</v>
      </c>
      <c r="S25" s="84"/>
      <c r="T25" s="85"/>
      <c r="U25" s="68"/>
      <c r="V25" s="12"/>
      <c r="W25" s="12"/>
      <c r="X25" s="616">
        <f>競技者データ入力シート!BX11</f>
        <v>0</v>
      </c>
      <c r="Y25" s="616"/>
      <c r="Z25" s="91"/>
      <c r="AA25" s="621"/>
      <c r="AB25" s="622"/>
      <c r="AC25" s="623"/>
      <c r="AD25" s="10"/>
      <c r="AE25" s="74"/>
      <c r="AF25" s="74"/>
    </row>
    <row r="26" spans="1:44" ht="19.95" customHeight="1">
      <c r="A26" s="10"/>
      <c r="B26" s="64"/>
      <c r="C26" s="30"/>
      <c r="D26" s="103" t="s">
        <v>43</v>
      </c>
      <c r="E26" s="104">
        <v>11223</v>
      </c>
      <c r="F26" s="105" t="s">
        <v>57</v>
      </c>
      <c r="G26" s="105" t="s">
        <v>58</v>
      </c>
      <c r="H26" s="105" t="s">
        <v>59</v>
      </c>
      <c r="I26" s="106" t="s">
        <v>60</v>
      </c>
      <c r="J26" s="107" t="s">
        <v>61</v>
      </c>
      <c r="K26" s="108" t="s">
        <v>49</v>
      </c>
      <c r="L26" s="109" t="s">
        <v>62</v>
      </c>
      <c r="M26" s="110" t="s">
        <v>63</v>
      </c>
      <c r="N26" s="111" t="s">
        <v>64</v>
      </c>
      <c r="O26" s="111" t="s">
        <v>65</v>
      </c>
      <c r="P26" s="111" t="s">
        <v>54</v>
      </c>
      <c r="Q26" s="112" t="s">
        <v>55</v>
      </c>
      <c r="R26" s="113" t="s">
        <v>56</v>
      </c>
      <c r="S26" s="84"/>
      <c r="T26" s="85"/>
      <c r="U26" s="12"/>
      <c r="V26" s="12"/>
      <c r="W26" s="12"/>
      <c r="X26" s="616"/>
      <c r="Y26" s="616"/>
      <c r="Z26" s="114" t="s">
        <v>11</v>
      </c>
      <c r="AA26" s="624"/>
      <c r="AB26" s="625"/>
      <c r="AC26" s="626"/>
      <c r="AD26" s="10"/>
      <c r="AE26" s="5"/>
      <c r="AF26" s="5"/>
    </row>
    <row r="27" spans="1:44" ht="19.95" customHeight="1">
      <c r="A27" s="10"/>
      <c r="B27" s="64"/>
      <c r="C27" s="30"/>
      <c r="D27" s="115" t="s">
        <v>66</v>
      </c>
      <c r="E27" s="116">
        <v>1</v>
      </c>
      <c r="F27" s="617">
        <v>2</v>
      </c>
      <c r="G27" s="617"/>
      <c r="H27" s="617">
        <v>3</v>
      </c>
      <c r="I27" s="617"/>
      <c r="J27" s="116">
        <v>4</v>
      </c>
      <c r="K27" s="116">
        <v>5</v>
      </c>
      <c r="L27" s="116">
        <v>6</v>
      </c>
      <c r="M27" s="116">
        <v>7</v>
      </c>
      <c r="N27" s="116">
        <v>8</v>
      </c>
      <c r="O27" s="116">
        <v>9</v>
      </c>
      <c r="P27" s="116">
        <v>10</v>
      </c>
      <c r="Q27" s="116">
        <v>11</v>
      </c>
      <c r="R27" s="117">
        <v>12</v>
      </c>
      <c r="S27" s="84"/>
      <c r="T27" s="85"/>
      <c r="U27" s="55"/>
      <c r="V27" s="12"/>
      <c r="W27" s="12"/>
      <c r="X27" s="507" t="s">
        <v>540</v>
      </c>
      <c r="Y27" s="118"/>
      <c r="Z27" s="119"/>
      <c r="AA27" s="120"/>
      <c r="AB27" s="121"/>
      <c r="AC27" s="122"/>
      <c r="AD27" s="123"/>
      <c r="AE27" s="5"/>
      <c r="AF27" s="5"/>
    </row>
    <row r="28" spans="1:44" ht="19.95" customHeight="1">
      <c r="A28" s="10"/>
      <c r="B28" s="64"/>
      <c r="C28" s="30"/>
      <c r="D28" s="124" t="s">
        <v>67</v>
      </c>
      <c r="E28" s="125" t="s">
        <v>68</v>
      </c>
      <c r="F28" s="125"/>
      <c r="G28" s="125"/>
      <c r="H28" s="125"/>
      <c r="I28" s="125"/>
      <c r="J28" s="125"/>
      <c r="K28" s="125"/>
      <c r="L28" s="125"/>
      <c r="M28" s="125"/>
      <c r="N28" s="125"/>
      <c r="O28" s="125"/>
      <c r="P28" s="125"/>
      <c r="Q28" s="125"/>
      <c r="R28" s="125"/>
      <c r="S28" s="126"/>
      <c r="T28" s="127"/>
      <c r="U28" s="55"/>
      <c r="V28" s="12"/>
      <c r="W28" s="12"/>
      <c r="X28" s="11"/>
      <c r="Y28" s="13"/>
      <c r="Z28" s="11"/>
      <c r="AA28" s="10"/>
      <c r="AB28" s="14"/>
      <c r="AC28" s="10"/>
      <c r="AD28" s="123"/>
      <c r="AE28" s="5"/>
      <c r="AF28" s="5"/>
    </row>
    <row r="29" spans="1:44" ht="19.95" customHeight="1">
      <c r="A29" s="10"/>
      <c r="B29" s="10"/>
      <c r="C29" s="30"/>
      <c r="D29" s="128" t="s">
        <v>69</v>
      </c>
      <c r="E29" s="506" t="s">
        <v>399</v>
      </c>
      <c r="F29" s="129"/>
      <c r="G29" s="129"/>
      <c r="H29" s="129"/>
      <c r="I29" s="129"/>
      <c r="J29" s="129"/>
      <c r="K29" s="129"/>
      <c r="L29" s="129"/>
      <c r="M29" s="129"/>
      <c r="N29" s="129"/>
      <c r="O29" s="129"/>
      <c r="P29" s="129"/>
      <c r="Q29" s="129"/>
      <c r="R29" s="129"/>
      <c r="S29" s="130"/>
      <c r="T29" s="127"/>
      <c r="U29" s="55"/>
      <c r="V29" s="12"/>
      <c r="W29" s="12"/>
      <c r="X29" s="579" t="s">
        <v>550</v>
      </c>
      <c r="Y29" s="580"/>
      <c r="Z29" s="580"/>
      <c r="AA29" s="580"/>
      <c r="AB29" s="580"/>
      <c r="AC29" s="580"/>
      <c r="AD29" s="123"/>
      <c r="AE29" s="5"/>
      <c r="AF29" s="579" t="s">
        <v>551</v>
      </c>
      <c r="AG29" s="580"/>
      <c r="AH29" s="580"/>
      <c r="AI29" s="580"/>
      <c r="AJ29" s="580"/>
      <c r="AK29" s="580"/>
      <c r="AM29" s="579" t="s">
        <v>649</v>
      </c>
      <c r="AN29" s="580"/>
      <c r="AO29" s="580"/>
      <c r="AP29" s="580"/>
      <c r="AQ29" s="580"/>
      <c r="AR29" s="580"/>
    </row>
    <row r="30" spans="1:44" ht="19.95" customHeight="1">
      <c r="A30" s="10"/>
      <c r="B30" s="10"/>
      <c r="C30" s="30"/>
      <c r="D30" s="128" t="s">
        <v>70</v>
      </c>
      <c r="E30" s="506" t="s">
        <v>389</v>
      </c>
      <c r="F30" s="129"/>
      <c r="G30" s="129"/>
      <c r="H30" s="129"/>
      <c r="I30" s="129"/>
      <c r="J30" s="129"/>
      <c r="K30" s="131"/>
      <c r="L30" s="132"/>
      <c r="M30" s="129"/>
      <c r="N30" s="129"/>
      <c r="O30" s="129"/>
      <c r="P30" s="129"/>
      <c r="Q30" s="129"/>
      <c r="R30" s="129"/>
      <c r="S30" s="130"/>
      <c r="T30" s="127"/>
      <c r="U30" s="12"/>
      <c r="V30" s="12"/>
      <c r="W30" s="12"/>
      <c r="X30" s="508" t="s">
        <v>392</v>
      </c>
      <c r="Y30" s="581">
        <f>Y21*400</f>
        <v>0</v>
      </c>
      <c r="Z30" s="581"/>
      <c r="AA30" s="509" t="s">
        <v>393</v>
      </c>
      <c r="AB30" s="581" t="str">
        <f>IF(Y22=0,"0",IF(Y22&gt;=8,"1600","800"))</f>
        <v>0</v>
      </c>
      <c r="AC30" s="581"/>
      <c r="AD30" s="123"/>
      <c r="AE30" s="5"/>
      <c r="AF30" s="508" t="s">
        <v>392</v>
      </c>
      <c r="AG30" s="581">
        <f>AG21*600</f>
        <v>0</v>
      </c>
      <c r="AH30" s="581"/>
      <c r="AI30" s="509" t="s">
        <v>393</v>
      </c>
      <c r="AJ30" s="581" t="str">
        <f>IF(AG22=0,"0",IF(AG22&gt;=8,"1600","800"))</f>
        <v>0</v>
      </c>
      <c r="AK30" s="581"/>
      <c r="AM30" s="508" t="s">
        <v>392</v>
      </c>
      <c r="AN30" s="581">
        <f>AN14*300</f>
        <v>0</v>
      </c>
      <c r="AO30" s="581"/>
      <c r="AP30" s="509" t="s">
        <v>393</v>
      </c>
      <c r="AQ30" s="581" t="str">
        <f>IF(AN15=0,"0",IF(AN15&gt;=8,"600","300"))</f>
        <v>0</v>
      </c>
      <c r="AR30" s="581"/>
    </row>
    <row r="31" spans="1:44" ht="19.95" customHeight="1">
      <c r="A31" s="10"/>
      <c r="B31" s="10"/>
      <c r="C31" s="30"/>
      <c r="D31" s="128" t="s">
        <v>71</v>
      </c>
      <c r="E31" s="129" t="s">
        <v>72</v>
      </c>
      <c r="F31" s="129"/>
      <c r="G31" s="129"/>
      <c r="H31" s="129"/>
      <c r="I31" s="129"/>
      <c r="J31" s="129"/>
      <c r="K31" s="131"/>
      <c r="L31" s="132"/>
      <c r="M31" s="129"/>
      <c r="N31" s="129"/>
      <c r="O31" s="129"/>
      <c r="P31" s="129"/>
      <c r="Q31" s="129"/>
      <c r="R31" s="129"/>
      <c r="S31" s="130"/>
      <c r="T31" s="127"/>
      <c r="U31" s="12"/>
      <c r="V31" s="12"/>
      <c r="W31" s="12"/>
      <c r="X31" s="508" t="s">
        <v>391</v>
      </c>
      <c r="Y31" s="581">
        <f>AB21*400</f>
        <v>0</v>
      </c>
      <c r="Z31" s="581"/>
      <c r="AA31" s="509" t="s">
        <v>394</v>
      </c>
      <c r="AB31" s="581" t="str">
        <f>IF(AB22=0,"0",IF(AB22&gt;=8,"1600","800"))</f>
        <v>0</v>
      </c>
      <c r="AC31" s="581"/>
      <c r="AD31" s="123"/>
      <c r="AE31" s="5"/>
      <c r="AF31" s="508" t="s">
        <v>391</v>
      </c>
      <c r="AG31" s="581">
        <f>AJ21*600</f>
        <v>0</v>
      </c>
      <c r="AH31" s="581"/>
      <c r="AI31" s="509" t="s">
        <v>394</v>
      </c>
      <c r="AJ31" s="581" t="str">
        <f>IF(AJ22=0,"0",IF(AJ22&gt;=8,"1600","800"))</f>
        <v>0</v>
      </c>
      <c r="AK31" s="581"/>
      <c r="AM31" s="508" t="s">
        <v>391</v>
      </c>
      <c r="AN31" s="581">
        <f>AQ15*300</f>
        <v>0</v>
      </c>
      <c r="AO31" s="581"/>
      <c r="AP31" s="509" t="s">
        <v>394</v>
      </c>
      <c r="AQ31" s="581" t="str">
        <f>IF(AQ15=0,"0",IF(AQ15&gt;=8,"600","300"))</f>
        <v>0</v>
      </c>
      <c r="AR31" s="581"/>
    </row>
    <row r="32" spans="1:44" ht="19.95" customHeight="1">
      <c r="A32" s="10"/>
      <c r="B32" s="10"/>
      <c r="C32" s="30"/>
      <c r="D32" s="128" t="s">
        <v>73</v>
      </c>
      <c r="E32" s="506" t="s">
        <v>390</v>
      </c>
      <c r="F32" s="129"/>
      <c r="G32" s="129"/>
      <c r="H32" s="129"/>
      <c r="I32" s="129"/>
      <c r="J32" s="129"/>
      <c r="K32" s="131"/>
      <c r="L32" s="132"/>
      <c r="M32" s="129"/>
      <c r="N32" s="129"/>
      <c r="O32" s="129"/>
      <c r="P32" s="129"/>
      <c r="Q32" s="129"/>
      <c r="R32" s="129"/>
      <c r="S32" s="130"/>
      <c r="T32" s="127"/>
      <c r="U32" s="12"/>
      <c r="V32" s="12"/>
      <c r="W32" s="12"/>
      <c r="X32" s="577" t="s">
        <v>75</v>
      </c>
      <c r="Y32" s="577"/>
      <c r="Z32" s="577"/>
      <c r="AA32" s="578">
        <f>Y30+Y31+AB30+AB31</f>
        <v>0</v>
      </c>
      <c r="AB32" s="578"/>
      <c r="AC32" s="578"/>
      <c r="AD32" s="123"/>
      <c r="AE32" s="5"/>
      <c r="AF32" s="577" t="s">
        <v>75</v>
      </c>
      <c r="AG32" s="577"/>
      <c r="AH32" s="577"/>
      <c r="AI32" s="578">
        <f>AG30+AG31+AJ30+AJ31</f>
        <v>0</v>
      </c>
      <c r="AJ32" s="578"/>
      <c r="AK32" s="578"/>
      <c r="AM32" s="577" t="s">
        <v>75</v>
      </c>
      <c r="AN32" s="577"/>
      <c r="AO32" s="577"/>
      <c r="AP32" s="578">
        <f>AN30+AN31+AQ30+AQ31</f>
        <v>0</v>
      </c>
      <c r="AQ32" s="578"/>
      <c r="AR32" s="578"/>
    </row>
    <row r="33" spans="1:32" ht="19.95" customHeight="1">
      <c r="A33" s="10"/>
      <c r="B33" s="10"/>
      <c r="C33" s="30"/>
      <c r="D33" s="128" t="s">
        <v>76</v>
      </c>
      <c r="E33" s="506" t="s">
        <v>400</v>
      </c>
      <c r="F33" s="129"/>
      <c r="G33" s="129"/>
      <c r="H33" s="129"/>
      <c r="I33" s="129"/>
      <c r="J33" s="129"/>
      <c r="K33" s="131"/>
      <c r="L33" s="132"/>
      <c r="M33" s="129"/>
      <c r="N33" s="129"/>
      <c r="O33" s="129"/>
      <c r="P33" s="129"/>
      <c r="Q33" s="129"/>
      <c r="R33" s="129"/>
      <c r="S33" s="130"/>
      <c r="T33" s="127"/>
      <c r="U33" s="12"/>
      <c r="V33" s="12"/>
      <c r="W33" s="12"/>
      <c r="X33" s="11"/>
      <c r="Y33" s="13"/>
      <c r="Z33" s="11"/>
      <c r="AA33" s="123"/>
      <c r="AB33" s="133"/>
      <c r="AC33" s="123"/>
      <c r="AD33" s="123"/>
      <c r="AE33" s="5"/>
      <c r="AF33" s="5"/>
    </row>
    <row r="34" spans="1:32" ht="19.95" customHeight="1">
      <c r="A34" s="10"/>
      <c r="B34" s="10"/>
      <c r="C34" s="30"/>
      <c r="D34" s="128" t="s">
        <v>77</v>
      </c>
      <c r="E34" s="129" t="s">
        <v>78</v>
      </c>
      <c r="F34" s="129"/>
      <c r="G34" s="129"/>
      <c r="H34" s="129"/>
      <c r="I34" s="129"/>
      <c r="J34" s="129"/>
      <c r="K34" s="129"/>
      <c r="L34" s="129"/>
      <c r="M34" s="129"/>
      <c r="N34" s="129"/>
      <c r="O34" s="129"/>
      <c r="P34" s="129"/>
      <c r="Q34" s="129"/>
      <c r="R34" s="129"/>
      <c r="S34" s="134"/>
      <c r="T34" s="127"/>
      <c r="U34" s="12"/>
      <c r="V34" s="12"/>
      <c r="W34" s="12"/>
      <c r="X34" s="11"/>
      <c r="Y34" s="13"/>
      <c r="Z34" s="11"/>
      <c r="AA34" s="10"/>
      <c r="AB34" s="14"/>
      <c r="AC34" s="10"/>
      <c r="AD34" s="123"/>
      <c r="AE34" s="5"/>
      <c r="AF34" s="5"/>
    </row>
    <row r="35" spans="1:32" ht="19.95" customHeight="1">
      <c r="A35" s="10"/>
      <c r="B35" s="10"/>
      <c r="C35" s="30"/>
      <c r="D35" s="128" t="s">
        <v>79</v>
      </c>
      <c r="E35" s="129" t="s">
        <v>74</v>
      </c>
      <c r="F35" s="129"/>
      <c r="G35" s="129"/>
      <c r="H35" s="129"/>
      <c r="I35" s="129"/>
      <c r="J35" s="129"/>
      <c r="K35" s="129"/>
      <c r="L35" s="129"/>
      <c r="M35" s="129"/>
      <c r="N35" s="129"/>
      <c r="O35" s="129"/>
      <c r="P35" s="129"/>
      <c r="Q35" s="129"/>
      <c r="R35" s="129"/>
      <c r="S35" s="134"/>
      <c r="T35" s="127"/>
      <c r="U35" s="12"/>
      <c r="V35" s="12"/>
      <c r="W35" s="12"/>
      <c r="X35" s="11"/>
      <c r="Y35" s="13"/>
      <c r="Z35" s="11"/>
      <c r="AA35" s="10"/>
      <c r="AB35" s="14"/>
      <c r="AC35" s="10"/>
      <c r="AD35" s="123"/>
      <c r="AE35" s="5"/>
      <c r="AF35" s="5"/>
    </row>
    <row r="36" spans="1:32" ht="19.95" customHeight="1">
      <c r="A36" s="10"/>
      <c r="B36" s="10"/>
      <c r="C36" s="30"/>
      <c r="D36" s="128" t="s">
        <v>80</v>
      </c>
      <c r="E36" s="129" t="s">
        <v>74</v>
      </c>
      <c r="F36" s="129"/>
      <c r="G36" s="129"/>
      <c r="H36" s="129"/>
      <c r="I36" s="129"/>
      <c r="J36" s="129"/>
      <c r="K36" s="129"/>
      <c r="L36" s="129"/>
      <c r="M36" s="129"/>
      <c r="N36" s="129"/>
      <c r="O36" s="129"/>
      <c r="P36" s="129"/>
      <c r="Q36" s="129"/>
      <c r="R36" s="129"/>
      <c r="S36" s="134"/>
      <c r="T36" s="127"/>
      <c r="U36" s="12"/>
      <c r="V36" s="12"/>
      <c r="W36" s="12"/>
      <c r="X36" s="11"/>
      <c r="Y36" s="13"/>
      <c r="Z36" s="11"/>
      <c r="AA36" s="10"/>
      <c r="AB36" s="14"/>
      <c r="AC36" s="10"/>
      <c r="AD36" s="123"/>
      <c r="AE36" s="5"/>
      <c r="AF36" s="5"/>
    </row>
    <row r="37" spans="1:32" ht="19.95" customHeight="1">
      <c r="A37" s="10"/>
      <c r="B37" s="10"/>
      <c r="C37" s="30"/>
      <c r="D37" s="128" t="s">
        <v>81</v>
      </c>
      <c r="E37" s="129" t="s">
        <v>74</v>
      </c>
      <c r="F37" s="129"/>
      <c r="G37" s="129"/>
      <c r="H37" s="129"/>
      <c r="I37" s="129"/>
      <c r="J37" s="129"/>
      <c r="K37" s="129"/>
      <c r="L37" s="129"/>
      <c r="M37" s="129"/>
      <c r="N37" s="129"/>
      <c r="O37" s="129"/>
      <c r="P37" s="129"/>
      <c r="Q37" s="129"/>
      <c r="R37" s="129"/>
      <c r="S37" s="134"/>
      <c r="T37" s="127"/>
      <c r="U37" s="12"/>
      <c r="V37" s="12"/>
      <c r="W37" s="12"/>
      <c r="X37" s="11"/>
      <c r="Y37" s="13"/>
      <c r="Z37" s="11"/>
      <c r="AA37" s="10"/>
      <c r="AB37" s="14"/>
      <c r="AC37" s="10"/>
      <c r="AD37" s="123"/>
      <c r="AE37" s="5"/>
      <c r="AF37" s="5"/>
    </row>
    <row r="38" spans="1:32" ht="19.95" customHeight="1">
      <c r="A38" s="10"/>
      <c r="B38" s="10"/>
      <c r="C38" s="135"/>
      <c r="D38" s="128" t="s">
        <v>82</v>
      </c>
      <c r="E38" s="129" t="s">
        <v>83</v>
      </c>
      <c r="F38" s="129"/>
      <c r="G38" s="129"/>
      <c r="H38" s="129"/>
      <c r="I38" s="129"/>
      <c r="J38" s="129"/>
      <c r="K38" s="129"/>
      <c r="L38" s="129"/>
      <c r="M38" s="129"/>
      <c r="N38" s="129"/>
      <c r="O38" s="129"/>
      <c r="P38" s="129"/>
      <c r="Q38" s="129"/>
      <c r="R38" s="129"/>
      <c r="S38" s="134"/>
      <c r="T38" s="127"/>
      <c r="U38" s="12"/>
      <c r="V38" s="12"/>
      <c r="W38" s="12"/>
      <c r="X38" s="11"/>
      <c r="Y38" s="13"/>
      <c r="Z38" s="11"/>
      <c r="AA38" s="10"/>
      <c r="AB38" s="14"/>
      <c r="AC38" s="10"/>
      <c r="AD38" s="10"/>
      <c r="AE38" s="5"/>
      <c r="AF38" s="5"/>
    </row>
    <row r="39" spans="1:32" ht="19.95" customHeight="1">
      <c r="A39" s="10"/>
      <c r="B39" s="10"/>
      <c r="C39" s="135"/>
      <c r="D39" s="128" t="s">
        <v>84</v>
      </c>
      <c r="E39" s="129" t="s">
        <v>85</v>
      </c>
      <c r="F39" s="129"/>
      <c r="G39" s="129"/>
      <c r="H39" s="129"/>
      <c r="I39" s="129"/>
      <c r="J39" s="129"/>
      <c r="K39" s="129"/>
      <c r="L39" s="129"/>
      <c r="M39" s="129"/>
      <c r="N39" s="129"/>
      <c r="O39" s="129"/>
      <c r="P39" s="129"/>
      <c r="Q39" s="129"/>
      <c r="R39" s="129"/>
      <c r="S39" s="134"/>
      <c r="T39" s="127"/>
      <c r="U39" s="12"/>
      <c r="V39" s="12"/>
      <c r="W39" s="12"/>
      <c r="X39" s="11"/>
      <c r="Y39" s="13"/>
      <c r="Z39" s="11"/>
      <c r="AA39" s="10"/>
      <c r="AB39" s="14"/>
      <c r="AC39" s="10"/>
      <c r="AD39" s="10"/>
      <c r="AE39" s="5"/>
      <c r="AF39" s="5"/>
    </row>
    <row r="40" spans="1:32" ht="19.95" customHeight="1">
      <c r="A40" s="10"/>
      <c r="B40" s="10"/>
      <c r="C40" s="30"/>
      <c r="D40" s="136" t="s">
        <v>86</v>
      </c>
      <c r="E40" s="510" t="s">
        <v>395</v>
      </c>
      <c r="F40" s="137"/>
      <c r="G40" s="137"/>
      <c r="H40" s="137"/>
      <c r="I40" s="137"/>
      <c r="J40" s="137"/>
      <c r="K40" s="137"/>
      <c r="L40" s="137"/>
      <c r="M40" s="137"/>
      <c r="N40" s="137"/>
      <c r="O40" s="137"/>
      <c r="P40" s="137"/>
      <c r="Q40" s="137"/>
      <c r="R40" s="137"/>
      <c r="S40" s="138"/>
      <c r="T40" s="127"/>
      <c r="U40" s="12"/>
      <c r="V40" s="12"/>
      <c r="W40" s="12"/>
      <c r="X40" s="11"/>
      <c r="Y40" s="13"/>
      <c r="Z40" s="11"/>
      <c r="AA40" s="10"/>
      <c r="AB40" s="14"/>
      <c r="AC40" s="10"/>
      <c r="AD40" s="10"/>
      <c r="AE40" s="5"/>
      <c r="AF40" s="5"/>
    </row>
    <row r="41" spans="1:32" ht="19.95" customHeight="1">
      <c r="A41" s="10"/>
      <c r="B41" s="10"/>
      <c r="C41" s="30"/>
      <c r="D41" s="52"/>
      <c r="E41" s="52"/>
      <c r="F41" s="52"/>
      <c r="G41" s="52"/>
      <c r="H41" s="52"/>
      <c r="I41" s="52"/>
      <c r="J41" s="52"/>
      <c r="K41" s="52"/>
      <c r="L41" s="52"/>
      <c r="M41" s="52"/>
      <c r="N41" s="52"/>
      <c r="O41" s="52"/>
      <c r="P41" s="52"/>
      <c r="Q41" s="52"/>
      <c r="R41" s="52"/>
      <c r="S41" s="139"/>
      <c r="T41" s="85"/>
      <c r="U41" s="12"/>
      <c r="V41" s="12"/>
      <c r="W41" s="12"/>
      <c r="X41" s="11"/>
      <c r="Y41" s="13"/>
      <c r="Z41" s="11"/>
      <c r="AA41" s="10"/>
      <c r="AB41" s="14"/>
      <c r="AC41" s="10"/>
      <c r="AD41" s="10"/>
      <c r="AE41" s="5"/>
      <c r="AF41" s="5"/>
    </row>
    <row r="42" spans="1:32" ht="19.95" customHeight="1">
      <c r="A42" s="10"/>
      <c r="B42" s="10"/>
      <c r="C42" s="30"/>
      <c r="D42" s="52"/>
      <c r="E42" s="52"/>
      <c r="F42" s="52"/>
      <c r="G42" s="52"/>
      <c r="H42" s="52"/>
      <c r="I42" s="52"/>
      <c r="J42" s="52"/>
      <c r="K42" s="52"/>
      <c r="L42" s="52"/>
      <c r="M42" s="52"/>
      <c r="N42" s="52"/>
      <c r="O42" s="52"/>
      <c r="P42" s="52"/>
      <c r="Q42" s="52"/>
      <c r="R42" s="52"/>
      <c r="S42" s="139"/>
      <c r="T42" s="85"/>
      <c r="U42" s="12"/>
      <c r="V42" s="12"/>
      <c r="W42" s="12"/>
      <c r="X42" s="11"/>
      <c r="Y42" s="13"/>
      <c r="Z42" s="11"/>
      <c r="AA42" s="10"/>
      <c r="AB42" s="14"/>
      <c r="AC42" s="10"/>
      <c r="AD42" s="10"/>
      <c r="AE42" s="5"/>
      <c r="AF42" s="5"/>
    </row>
    <row r="43" spans="1:32" ht="19.95" customHeight="1">
      <c r="A43" s="10"/>
      <c r="B43" s="10"/>
      <c r="C43" s="30"/>
      <c r="D43" s="52"/>
      <c r="E43" s="52"/>
      <c r="F43" s="52"/>
      <c r="G43" s="52"/>
      <c r="H43" s="52"/>
      <c r="I43" s="52"/>
      <c r="J43" s="52"/>
      <c r="K43" s="52"/>
      <c r="L43" s="52"/>
      <c r="M43" s="52"/>
      <c r="N43" s="52"/>
      <c r="O43" s="52"/>
      <c r="P43" s="52"/>
      <c r="Q43" s="52"/>
      <c r="R43" s="52"/>
      <c r="S43" s="139"/>
      <c r="T43" s="85"/>
      <c r="U43" s="12"/>
      <c r="V43" s="12"/>
      <c r="W43" s="12"/>
      <c r="X43" s="11"/>
      <c r="Y43" s="13"/>
      <c r="Z43" s="11"/>
      <c r="AA43" s="10"/>
      <c r="AB43" s="14"/>
      <c r="AC43" s="10"/>
      <c r="AD43" s="10"/>
      <c r="AE43" s="5"/>
      <c r="AF43" s="5"/>
    </row>
    <row r="44" spans="1:32" ht="19.95" customHeight="1">
      <c r="A44" s="10"/>
      <c r="B44" s="10"/>
      <c r="C44" s="30"/>
      <c r="D44" s="52"/>
      <c r="E44" s="52"/>
      <c r="F44" s="52"/>
      <c r="G44" s="52"/>
      <c r="H44" s="52"/>
      <c r="I44" s="52"/>
      <c r="J44" s="52"/>
      <c r="K44" s="52"/>
      <c r="L44" s="52"/>
      <c r="M44" s="52"/>
      <c r="N44" s="52"/>
      <c r="O44" s="52"/>
      <c r="P44" s="52"/>
      <c r="Q44" s="52"/>
      <c r="R44" s="52"/>
      <c r="S44" s="139"/>
      <c r="T44" s="85"/>
      <c r="U44" s="12"/>
      <c r="V44" s="12"/>
      <c r="W44" s="12"/>
      <c r="X44" s="11"/>
      <c r="Y44" s="13"/>
      <c r="Z44" s="11"/>
      <c r="AA44" s="10"/>
      <c r="AB44" s="14"/>
      <c r="AC44" s="10"/>
      <c r="AD44" s="10"/>
      <c r="AE44" s="5"/>
      <c r="AF44" s="5"/>
    </row>
    <row r="45" spans="1:32" ht="19.95" customHeight="1">
      <c r="A45" s="10"/>
      <c r="B45" s="10"/>
      <c r="C45" s="30"/>
      <c r="D45" s="52"/>
      <c r="E45" s="52"/>
      <c r="F45" s="52"/>
      <c r="G45" s="52"/>
      <c r="H45" s="52"/>
      <c r="I45" s="52"/>
      <c r="J45" s="52"/>
      <c r="K45" s="52"/>
      <c r="L45" s="52"/>
      <c r="M45" s="52"/>
      <c r="N45" s="52"/>
      <c r="O45" s="52"/>
      <c r="P45" s="52"/>
      <c r="Q45" s="52"/>
      <c r="R45" s="52"/>
      <c r="S45" s="139"/>
      <c r="T45" s="85"/>
      <c r="U45" s="12"/>
      <c r="V45" s="12"/>
      <c r="W45" s="12"/>
      <c r="X45" s="11"/>
      <c r="Y45" s="13"/>
      <c r="Z45" s="11"/>
      <c r="AA45" s="10"/>
      <c r="AB45" s="14"/>
      <c r="AC45" s="10"/>
      <c r="AD45" s="10"/>
      <c r="AE45" s="5"/>
      <c r="AF45" s="5"/>
    </row>
    <row r="46" spans="1:32" ht="19.95" customHeight="1">
      <c r="A46" s="10"/>
      <c r="B46" s="10"/>
      <c r="C46" s="30"/>
      <c r="D46" s="52"/>
      <c r="E46" s="52"/>
      <c r="F46" s="52"/>
      <c r="G46" s="52"/>
      <c r="H46" s="52"/>
      <c r="I46" s="52"/>
      <c r="J46" s="52"/>
      <c r="K46" s="52"/>
      <c r="L46" s="52"/>
      <c r="M46" s="52"/>
      <c r="N46" s="52"/>
      <c r="O46" s="52"/>
      <c r="P46" s="52"/>
      <c r="Q46" s="52"/>
      <c r="R46" s="52"/>
      <c r="S46" s="139"/>
      <c r="T46" s="85"/>
      <c r="U46" s="12"/>
      <c r="V46" s="12"/>
      <c r="W46" s="12"/>
      <c r="X46" s="11"/>
      <c r="Y46" s="13"/>
      <c r="Z46" s="11"/>
      <c r="AA46" s="10"/>
      <c r="AB46" s="14"/>
      <c r="AC46" s="10"/>
      <c r="AD46" s="10"/>
      <c r="AE46" s="5"/>
      <c r="AF46" s="5"/>
    </row>
    <row r="47" spans="1:32" ht="19.95" customHeight="1">
      <c r="A47" s="10"/>
      <c r="B47" s="10"/>
      <c r="C47" s="30"/>
      <c r="D47" s="140" t="s">
        <v>87</v>
      </c>
      <c r="E47" s="141"/>
      <c r="F47" s="141"/>
      <c r="G47" s="141"/>
      <c r="H47" s="141"/>
      <c r="I47" s="141"/>
      <c r="J47" s="141"/>
      <c r="K47" s="141"/>
      <c r="L47" s="141"/>
      <c r="M47" s="141"/>
      <c r="N47" s="141"/>
      <c r="O47" s="141"/>
      <c r="P47" s="141"/>
      <c r="Q47" s="141"/>
      <c r="R47" s="141"/>
      <c r="S47" s="142"/>
      <c r="T47" s="85"/>
      <c r="U47" s="12"/>
      <c r="V47" s="12"/>
      <c r="W47" s="12"/>
      <c r="X47" s="11"/>
      <c r="Y47" s="13"/>
      <c r="Z47" s="11"/>
      <c r="AA47" s="10"/>
      <c r="AB47" s="14"/>
      <c r="AC47" s="10"/>
      <c r="AD47" s="10"/>
      <c r="AE47" s="5"/>
      <c r="AF47" s="5"/>
    </row>
    <row r="48" spans="1:32" ht="19.95" customHeight="1">
      <c r="A48" s="10"/>
      <c r="B48" s="10"/>
      <c r="C48" s="30"/>
      <c r="D48" s="143" t="s">
        <v>88</v>
      </c>
      <c r="E48" s="144" t="s">
        <v>89</v>
      </c>
      <c r="F48" s="144"/>
      <c r="G48" s="144"/>
      <c r="H48" s="144"/>
      <c r="I48" s="144"/>
      <c r="J48" s="144"/>
      <c r="K48" s="144"/>
      <c r="L48" s="144"/>
      <c r="M48" s="144"/>
      <c r="N48" s="144"/>
      <c r="O48" s="144"/>
      <c r="P48" s="144"/>
      <c r="Q48" s="144"/>
      <c r="R48" s="144"/>
      <c r="S48" s="145"/>
      <c r="T48" s="85"/>
      <c r="U48" s="12"/>
      <c r="V48" s="12"/>
      <c r="W48" s="12"/>
      <c r="X48" s="11"/>
      <c r="Y48" s="13"/>
      <c r="Z48" s="11"/>
      <c r="AA48" s="10"/>
      <c r="AB48" s="14"/>
      <c r="AC48" s="10"/>
      <c r="AD48" s="10"/>
      <c r="AE48" s="5"/>
      <c r="AF48" s="5"/>
    </row>
    <row r="49" spans="1:32" ht="19.95" customHeight="1">
      <c r="A49" s="10"/>
      <c r="B49" s="10"/>
      <c r="C49" s="30"/>
      <c r="D49" s="146" t="s">
        <v>90</v>
      </c>
      <c r="E49" s="147" t="s">
        <v>91</v>
      </c>
      <c r="F49" s="147"/>
      <c r="G49" s="147"/>
      <c r="H49" s="147"/>
      <c r="I49" s="147"/>
      <c r="J49" s="147"/>
      <c r="K49" s="147"/>
      <c r="L49" s="147"/>
      <c r="M49" s="147"/>
      <c r="N49" s="147"/>
      <c r="O49" s="147"/>
      <c r="P49" s="147"/>
      <c r="Q49" s="147"/>
      <c r="R49" s="147"/>
      <c r="S49" s="148"/>
      <c r="T49" s="85"/>
      <c r="U49" s="12"/>
      <c r="V49" s="12"/>
      <c r="W49" s="12"/>
      <c r="X49" s="11"/>
      <c r="Y49" s="13"/>
      <c r="Z49" s="11"/>
      <c r="AA49" s="10"/>
      <c r="AB49" s="14"/>
      <c r="AC49" s="10"/>
      <c r="AD49" s="10"/>
      <c r="AE49" s="5"/>
      <c r="AF49" s="5"/>
    </row>
    <row r="50" spans="1:32" ht="19.95" customHeight="1">
      <c r="A50" s="10"/>
      <c r="B50" s="10"/>
      <c r="C50" s="30"/>
      <c r="D50" s="149" t="s">
        <v>92</v>
      </c>
      <c r="E50" s="150" t="s">
        <v>93</v>
      </c>
      <c r="F50" s="150"/>
      <c r="G50" s="150"/>
      <c r="H50" s="150"/>
      <c r="I50" s="150"/>
      <c r="J50" s="150"/>
      <c r="K50" s="150"/>
      <c r="L50" s="150"/>
      <c r="M50" s="150"/>
      <c r="N50" s="150"/>
      <c r="O50" s="150"/>
      <c r="P50" s="150"/>
      <c r="Q50" s="150"/>
      <c r="R50" s="150"/>
      <c r="S50" s="151"/>
      <c r="T50" s="85"/>
      <c r="U50" s="12"/>
      <c r="V50" s="12"/>
      <c r="W50" s="12"/>
      <c r="X50" s="11"/>
      <c r="Y50" s="13"/>
      <c r="Z50" s="11"/>
      <c r="AA50" s="10"/>
      <c r="AB50" s="14"/>
      <c r="AC50" s="10"/>
      <c r="AD50" s="10"/>
      <c r="AE50" s="5"/>
      <c r="AF50" s="5"/>
    </row>
    <row r="51" spans="1:32" ht="19.95" customHeight="1">
      <c r="A51" s="10"/>
      <c r="B51" s="10"/>
      <c r="C51" s="30"/>
      <c r="D51" s="152"/>
      <c r="E51" s="153" t="s">
        <v>94</v>
      </c>
      <c r="F51" s="153"/>
      <c r="G51" s="153"/>
      <c r="H51" s="153"/>
      <c r="I51" s="153"/>
      <c r="J51" s="153"/>
      <c r="K51" s="153"/>
      <c r="L51" s="153"/>
      <c r="M51" s="153"/>
      <c r="N51" s="153"/>
      <c r="O51" s="153"/>
      <c r="P51" s="153"/>
      <c r="Q51" s="153"/>
      <c r="R51" s="153"/>
      <c r="S51" s="154"/>
      <c r="T51" s="85"/>
      <c r="U51" s="12"/>
      <c r="V51" s="12"/>
      <c r="W51" s="12"/>
      <c r="X51" s="11"/>
      <c r="Y51" s="13"/>
      <c r="Z51" s="11"/>
      <c r="AA51" s="10"/>
      <c r="AB51" s="14"/>
      <c r="AC51" s="10"/>
      <c r="AD51" s="10"/>
      <c r="AE51" s="5"/>
      <c r="AF51" s="5"/>
    </row>
    <row r="52" spans="1:32" ht="19.95" customHeight="1">
      <c r="A52" s="10"/>
      <c r="B52" s="10"/>
      <c r="C52" s="30"/>
      <c r="D52" s="152"/>
      <c r="E52" s="153" t="s">
        <v>95</v>
      </c>
      <c r="F52" s="153"/>
      <c r="G52" s="153"/>
      <c r="H52" s="153"/>
      <c r="I52" s="153"/>
      <c r="J52" s="153"/>
      <c r="K52" s="153"/>
      <c r="L52" s="153"/>
      <c r="M52" s="153"/>
      <c r="N52" s="153"/>
      <c r="O52" s="153"/>
      <c r="P52" s="153"/>
      <c r="Q52" s="153"/>
      <c r="R52" s="153"/>
      <c r="S52" s="154"/>
      <c r="T52" s="85"/>
      <c r="U52" s="12"/>
      <c r="V52" s="12"/>
      <c r="W52" s="12"/>
      <c r="X52" s="11"/>
      <c r="Y52" s="13"/>
      <c r="Z52" s="11"/>
      <c r="AA52" s="10"/>
      <c r="AB52" s="14"/>
      <c r="AC52" s="10"/>
      <c r="AD52" s="10"/>
      <c r="AE52" s="5"/>
      <c r="AF52" s="5"/>
    </row>
    <row r="53" spans="1:32" ht="19.95" customHeight="1">
      <c r="A53" s="10"/>
      <c r="B53" s="10"/>
      <c r="C53" s="30"/>
      <c r="D53" s="152"/>
      <c r="E53" s="153" t="s">
        <v>96</v>
      </c>
      <c r="F53" s="153"/>
      <c r="G53" s="153"/>
      <c r="H53" s="153"/>
      <c r="I53" s="153"/>
      <c r="J53" s="153"/>
      <c r="K53" s="153"/>
      <c r="L53" s="153"/>
      <c r="M53" s="153"/>
      <c r="N53" s="153"/>
      <c r="O53" s="153"/>
      <c r="P53" s="153"/>
      <c r="Q53" s="153"/>
      <c r="R53" s="153"/>
      <c r="S53" s="154"/>
      <c r="T53" s="85"/>
      <c r="U53" s="12"/>
      <c r="V53" s="12"/>
      <c r="W53" s="12"/>
      <c r="X53" s="6"/>
      <c r="Y53" s="8"/>
      <c r="Z53" s="6"/>
      <c r="AA53" s="5"/>
      <c r="AB53" s="9"/>
      <c r="AC53" s="5"/>
      <c r="AD53" s="10"/>
      <c r="AE53" s="5"/>
      <c r="AF53" s="5"/>
    </row>
    <row r="54" spans="1:32" ht="19.95" customHeight="1">
      <c r="A54" s="10"/>
      <c r="B54" s="10"/>
      <c r="C54" s="30"/>
      <c r="D54" s="152"/>
      <c r="E54" s="153" t="s">
        <v>97</v>
      </c>
      <c r="F54" s="153"/>
      <c r="G54" s="153"/>
      <c r="H54" s="153"/>
      <c r="I54" s="153"/>
      <c r="J54" s="153"/>
      <c r="K54" s="153"/>
      <c r="L54" s="153"/>
      <c r="M54" s="153"/>
      <c r="N54" s="153"/>
      <c r="O54" s="153"/>
      <c r="P54" s="153"/>
      <c r="Q54" s="153"/>
      <c r="R54" s="153"/>
      <c r="S54" s="154"/>
      <c r="T54" s="85"/>
      <c r="U54" s="12"/>
      <c r="V54" s="12"/>
      <c r="W54" s="12"/>
      <c r="X54" s="6"/>
      <c r="Y54" s="8"/>
      <c r="Z54" s="6"/>
      <c r="AA54" s="5"/>
      <c r="AB54" s="9"/>
      <c r="AC54" s="5"/>
      <c r="AD54" s="10"/>
      <c r="AE54" s="5"/>
      <c r="AF54" s="5"/>
    </row>
    <row r="55" spans="1:32" ht="19.95" customHeight="1">
      <c r="A55" s="10"/>
      <c r="B55" s="10"/>
      <c r="C55" s="30"/>
      <c r="D55" s="152"/>
      <c r="E55" s="153" t="s">
        <v>98</v>
      </c>
      <c r="F55" s="153"/>
      <c r="G55" s="153"/>
      <c r="H55" s="153"/>
      <c r="I55" s="153"/>
      <c r="J55" s="153"/>
      <c r="K55" s="153"/>
      <c r="L55" s="153"/>
      <c r="M55" s="153"/>
      <c r="N55" s="153"/>
      <c r="O55" s="153"/>
      <c r="P55" s="153"/>
      <c r="Q55" s="153"/>
      <c r="R55" s="153"/>
      <c r="S55" s="154"/>
      <c r="T55" s="85"/>
      <c r="U55" s="12"/>
      <c r="V55" s="12"/>
      <c r="W55" s="12"/>
      <c r="X55" s="6"/>
      <c r="Y55" s="8"/>
      <c r="Z55" s="6"/>
      <c r="AA55" s="5"/>
      <c r="AB55" s="9"/>
      <c r="AC55" s="5"/>
      <c r="AD55" s="10"/>
      <c r="AE55" s="5"/>
      <c r="AF55" s="5"/>
    </row>
    <row r="56" spans="1:32" ht="19.95" customHeight="1">
      <c r="A56" s="10"/>
      <c r="B56" s="10"/>
      <c r="C56" s="30"/>
      <c r="D56" s="155" t="s">
        <v>99</v>
      </c>
      <c r="E56" s="156" t="s">
        <v>100</v>
      </c>
      <c r="F56" s="156"/>
      <c r="G56" s="156"/>
      <c r="H56" s="156"/>
      <c r="I56" s="156"/>
      <c r="J56" s="156"/>
      <c r="K56" s="156"/>
      <c r="L56" s="156"/>
      <c r="M56" s="156"/>
      <c r="N56" s="156"/>
      <c r="O56" s="156"/>
      <c r="P56" s="156"/>
      <c r="Q56" s="156"/>
      <c r="R56" s="156"/>
      <c r="S56" s="157"/>
      <c r="T56" s="85"/>
      <c r="U56" s="12"/>
      <c r="V56" s="12"/>
      <c r="W56" s="12"/>
      <c r="X56" s="6"/>
      <c r="Y56" s="8"/>
      <c r="Z56" s="6"/>
      <c r="AA56" s="5"/>
      <c r="AB56" s="9"/>
      <c r="AC56" s="5"/>
      <c r="AD56" s="10"/>
      <c r="AE56" s="5"/>
      <c r="AF56" s="5"/>
    </row>
    <row r="57" spans="1:32" ht="19.95" customHeight="1">
      <c r="A57" s="10"/>
      <c r="B57" s="10"/>
      <c r="C57" s="53"/>
      <c r="D57" s="158"/>
      <c r="E57" s="158"/>
      <c r="F57" s="158"/>
      <c r="G57" s="158"/>
      <c r="H57" s="158"/>
      <c r="I57" s="158"/>
      <c r="J57" s="158"/>
      <c r="K57" s="159"/>
      <c r="L57" s="159"/>
      <c r="M57" s="159"/>
      <c r="N57" s="159"/>
      <c r="O57" s="159"/>
      <c r="P57" s="159"/>
      <c r="Q57" s="159"/>
      <c r="R57" s="159"/>
      <c r="S57" s="160"/>
      <c r="T57" s="161"/>
      <c r="U57" s="12"/>
      <c r="V57" s="12"/>
      <c r="W57" s="12"/>
      <c r="X57" s="6"/>
      <c r="Y57" s="8"/>
      <c r="Z57" s="6"/>
      <c r="AA57" s="5"/>
      <c r="AB57" s="9"/>
      <c r="AC57" s="5"/>
      <c r="AD57" s="10"/>
      <c r="AE57" s="5"/>
      <c r="AF57" s="5"/>
    </row>
  </sheetData>
  <mergeCells count="66">
    <mergeCell ref="AM32:AO32"/>
    <mergeCell ref="AP32:AR32"/>
    <mergeCell ref="AM21:AR22"/>
    <mergeCell ref="AM29:AR29"/>
    <mergeCell ref="AN30:AO30"/>
    <mergeCell ref="AQ30:AR30"/>
    <mergeCell ref="AN31:AO31"/>
    <mergeCell ref="AQ31:AR31"/>
    <mergeCell ref="AM6:AR6"/>
    <mergeCell ref="AM7:AR7"/>
    <mergeCell ref="AM9:AO9"/>
    <mergeCell ref="AP9:AR9"/>
    <mergeCell ref="AA24:AC26"/>
    <mergeCell ref="X32:Z32"/>
    <mergeCell ref="AA32:AC32"/>
    <mergeCell ref="X29:AC29"/>
    <mergeCell ref="Y30:Z30"/>
    <mergeCell ref="AB30:AC30"/>
    <mergeCell ref="Y31:Z31"/>
    <mergeCell ref="AB31:AC31"/>
    <mergeCell ref="R23:R24"/>
    <mergeCell ref="X24:Z24"/>
    <mergeCell ref="X25:Y26"/>
    <mergeCell ref="F27:G27"/>
    <mergeCell ref="H27:I27"/>
    <mergeCell ref="E15:S15"/>
    <mergeCell ref="D16:E16"/>
    <mergeCell ref="F16:S16"/>
    <mergeCell ref="D18:S18"/>
    <mergeCell ref="D23:D24"/>
    <mergeCell ref="E23:E24"/>
    <mergeCell ref="F23:G23"/>
    <mergeCell ref="H23:I23"/>
    <mergeCell ref="J23:J24"/>
    <mergeCell ref="K23:K24"/>
    <mergeCell ref="L23:L24"/>
    <mergeCell ref="M23:M24"/>
    <mergeCell ref="N23:N24"/>
    <mergeCell ref="O23:O24"/>
    <mergeCell ref="P23:P24"/>
    <mergeCell ref="Q23:Q24"/>
    <mergeCell ref="D5:D14"/>
    <mergeCell ref="E5:E11"/>
    <mergeCell ref="F5:H6"/>
    <mergeCell ref="I5:S6"/>
    <mergeCell ref="F7:H11"/>
    <mergeCell ref="I7:S11"/>
    <mergeCell ref="E12:E14"/>
    <mergeCell ref="F12:N12"/>
    <mergeCell ref="O12:S14"/>
    <mergeCell ref="F13:N14"/>
    <mergeCell ref="AA9:AC9"/>
    <mergeCell ref="X9:Z9"/>
    <mergeCell ref="AF9:AH9"/>
    <mergeCell ref="AI9:AK9"/>
    <mergeCell ref="X6:AC6"/>
    <mergeCell ref="X7:AC7"/>
    <mergeCell ref="AF6:AK6"/>
    <mergeCell ref="AF7:AK7"/>
    <mergeCell ref="AF32:AH32"/>
    <mergeCell ref="AI32:AK32"/>
    <mergeCell ref="AF29:AK29"/>
    <mergeCell ref="AG30:AH30"/>
    <mergeCell ref="AJ30:AK30"/>
    <mergeCell ref="AG31:AH31"/>
    <mergeCell ref="AJ31:AK31"/>
  </mergeCells>
  <phoneticPr fontId="83"/>
  <dataValidations disablePrompts="1" count="1">
    <dataValidation type="list" operator="equal" allowBlank="1" showInputMessage="1" showErrorMessage="1" sqref="L25:L26" xr:uid="{00000000-0002-0000-0000-000000000000}">
      <formula1>"男,女"</formula1>
      <formula2>0</formula2>
    </dataValidation>
  </dataValidations>
  <pageMargins left="0.7" right="0.4" top="0.45972222222222198" bottom="0.27986111111111101" header="0.51180555555555496" footer="0.51180555555555496"/>
  <pageSetup paperSize="9" firstPageNumber="0" orientation="portrait" r:id="rId1"/>
  <rowBreaks count="1" manualBreakCount="1">
    <brk id="5" max="16383" man="1"/>
  </rowBreaks>
  <colBreaks count="1" manualBreakCount="1">
    <brk id="3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K58"/>
  <sheetViews>
    <sheetView topLeftCell="D1" zoomScaleNormal="100" zoomScalePageLayoutView="60" workbookViewId="0">
      <selection activeCell="H14" sqref="H14"/>
    </sheetView>
  </sheetViews>
  <sheetFormatPr defaultRowHeight="13.2"/>
  <cols>
    <col min="1" max="1" width="3.77734375" style="162"/>
    <col min="2" max="2" width="6" style="163"/>
    <col min="3" max="3" width="7.21875" style="162"/>
    <col min="4" max="5" width="7.33203125" style="164"/>
    <col min="6" max="7" width="6.6640625" style="165"/>
    <col min="8" max="8" width="14.44140625" style="165"/>
    <col min="9" max="9" width="5.21875" style="165"/>
    <col min="10" max="10" width="5.21875" style="166"/>
    <col min="11" max="11" width="3.109375" style="166"/>
    <col min="12" max="13" width="5" style="166"/>
    <col min="14" max="14" width="11.33203125" style="165"/>
    <col min="15" max="16" width="6.88671875" style="166"/>
    <col min="17" max="17" width="13.109375" style="167"/>
    <col min="18" max="18" width="10.109375" style="168"/>
    <col min="19" max="19" width="9.88671875" style="169"/>
    <col min="20" max="20" width="0" style="163" hidden="1" customWidth="1"/>
    <col min="21" max="21" width="8.88671875" style="163" hidden="1" customWidth="1"/>
    <col min="22" max="22" width="13" style="163" customWidth="1"/>
    <col min="23" max="24" width="8.88671875" style="163" customWidth="1"/>
    <col min="25" max="25" width="14.33203125" style="167"/>
    <col min="26" max="26" width="10.21875" style="168"/>
    <col min="27" max="27" width="9.88671875" style="169"/>
    <col min="28" max="28" width="8.88671875" style="163"/>
    <col min="29" max="29" width="0" style="163" hidden="1" customWidth="1"/>
    <col min="30" max="30" width="0" style="167" hidden="1" customWidth="1"/>
    <col min="31" max="31" width="0" style="168" hidden="1" customWidth="1"/>
    <col min="32" max="32" width="0" style="169" hidden="1" customWidth="1"/>
    <col min="33" max="34" width="0" style="163" hidden="1" customWidth="1"/>
    <col min="35" max="35" width="0" style="167" hidden="1" customWidth="1"/>
    <col min="36" max="37" width="0" style="169" hidden="1" customWidth="1"/>
    <col min="38" max="39" width="0" style="163" hidden="1" customWidth="1"/>
    <col min="40" max="40" width="0" style="167" hidden="1" customWidth="1"/>
    <col min="41" max="41" width="0" style="168" hidden="1" customWidth="1"/>
    <col min="42" max="42" width="0" style="170" hidden="1" customWidth="1"/>
    <col min="43" max="44" width="0" style="171" hidden="1" customWidth="1"/>
    <col min="45" max="45" width="0.33203125" style="172"/>
    <col min="46" max="55" width="2.6640625" style="172" customWidth="1"/>
    <col min="56" max="56" width="2.6640625" style="12" customWidth="1"/>
    <col min="57" max="65" width="2.6640625" style="173" customWidth="1"/>
    <col min="66" max="66" width="0.33203125" style="173"/>
    <col min="67" max="67" width="5.44140625" style="174"/>
    <col min="68" max="68" width="2.44140625" style="173"/>
    <col min="69" max="69" width="4" style="175"/>
    <col min="70" max="70" width="0.33203125" style="176"/>
    <col min="71" max="71" width="2.44140625" style="171"/>
    <col min="72" max="73" width="2.44140625" style="172"/>
    <col min="74" max="74" width="1.88671875" style="172"/>
    <col min="75" max="76" width="4.109375" style="172"/>
    <col min="77" max="77" width="6.88671875" style="172"/>
    <col min="78" max="83" width="4.88671875" style="172"/>
    <col min="84" max="85" width="4.109375" style="172"/>
    <col min="86" max="93" width="3.109375" style="172"/>
    <col min="94" max="108" width="3.109375" style="177"/>
    <col min="109" max="110" width="3.6640625" style="177"/>
    <col min="111" max="111" width="17.33203125" style="177"/>
    <col min="112" max="112" width="3.6640625" style="177"/>
    <col min="113" max="113" width="9" style="177"/>
    <col min="114" max="1025" width="9" style="162"/>
  </cols>
  <sheetData>
    <row r="1" spans="1:93" s="178" customFormat="1" ht="9.4499999999999993" customHeight="1">
      <c r="B1" s="176">
        <v>1</v>
      </c>
      <c r="C1" s="178">
        <v>2</v>
      </c>
      <c r="D1" s="176">
        <v>3</v>
      </c>
      <c r="E1" s="176">
        <v>4</v>
      </c>
      <c r="F1" s="178">
        <v>5</v>
      </c>
      <c r="G1" s="176">
        <v>6</v>
      </c>
      <c r="H1" s="176">
        <v>7</v>
      </c>
      <c r="I1" s="178">
        <v>8</v>
      </c>
      <c r="J1" s="176">
        <v>9</v>
      </c>
      <c r="K1" s="176">
        <v>10</v>
      </c>
      <c r="L1" s="178">
        <v>11</v>
      </c>
      <c r="M1" s="176">
        <v>12</v>
      </c>
      <c r="N1" s="176">
        <v>13</v>
      </c>
      <c r="O1" s="178">
        <v>14</v>
      </c>
      <c r="P1" s="176">
        <v>15</v>
      </c>
      <c r="Q1" s="176">
        <v>16</v>
      </c>
      <c r="R1" s="178">
        <v>17</v>
      </c>
      <c r="S1" s="176">
        <v>18</v>
      </c>
      <c r="T1" s="176">
        <v>19</v>
      </c>
      <c r="U1" s="178">
        <v>20</v>
      </c>
      <c r="Y1" s="176">
        <v>21</v>
      </c>
      <c r="Z1" s="176">
        <v>22</v>
      </c>
      <c r="AA1" s="178">
        <v>23</v>
      </c>
      <c r="AB1" s="176">
        <v>24</v>
      </c>
      <c r="AC1" s="176">
        <v>25</v>
      </c>
      <c r="AD1" s="178">
        <v>26</v>
      </c>
      <c r="AE1" s="176">
        <v>27</v>
      </c>
      <c r="AF1" s="176">
        <v>28</v>
      </c>
      <c r="AG1" s="178">
        <v>29</v>
      </c>
      <c r="AH1" s="176">
        <v>30</v>
      </c>
      <c r="AI1" s="176">
        <v>31</v>
      </c>
      <c r="AJ1" s="178">
        <v>32</v>
      </c>
      <c r="AK1" s="176">
        <v>33</v>
      </c>
      <c r="AL1" s="176">
        <v>34</v>
      </c>
      <c r="AM1" s="178">
        <v>35</v>
      </c>
      <c r="AN1" s="176">
        <v>36</v>
      </c>
      <c r="AO1" s="176">
        <v>37</v>
      </c>
      <c r="AP1" s="178">
        <v>38</v>
      </c>
      <c r="AQ1" s="176">
        <v>39</v>
      </c>
      <c r="AR1" s="176">
        <v>40</v>
      </c>
      <c r="AS1" s="178">
        <v>41</v>
      </c>
      <c r="AT1" s="176">
        <v>42</v>
      </c>
      <c r="AU1" s="176">
        <v>43</v>
      </c>
      <c r="AV1" s="178">
        <v>44</v>
      </c>
      <c r="AW1" s="176">
        <v>45</v>
      </c>
      <c r="AX1" s="176">
        <v>46</v>
      </c>
      <c r="AY1" s="178">
        <v>47</v>
      </c>
      <c r="AZ1" s="176">
        <v>48</v>
      </c>
      <c r="BA1" s="176">
        <v>49</v>
      </c>
      <c r="BB1" s="178">
        <v>50</v>
      </c>
      <c r="BC1" s="176">
        <v>51</v>
      </c>
      <c r="BD1" s="176">
        <v>52</v>
      </c>
      <c r="BE1" s="178">
        <v>53</v>
      </c>
      <c r="BF1" s="176">
        <v>54</v>
      </c>
      <c r="BG1" s="176">
        <v>55</v>
      </c>
      <c r="BH1" s="178">
        <v>56</v>
      </c>
      <c r="BI1" s="176">
        <v>57</v>
      </c>
      <c r="BJ1" s="176">
        <v>58</v>
      </c>
      <c r="BK1" s="178">
        <v>59</v>
      </c>
      <c r="BL1" s="176">
        <v>60</v>
      </c>
      <c r="BM1" s="176">
        <v>61</v>
      </c>
      <c r="BN1" s="178">
        <v>62</v>
      </c>
      <c r="BO1" s="176"/>
      <c r="BR1" s="176"/>
      <c r="BS1" s="176"/>
      <c r="BT1" s="176"/>
      <c r="BU1" s="176"/>
      <c r="BV1" s="176"/>
      <c r="BW1" s="176"/>
      <c r="BX1" s="176"/>
      <c r="BY1" s="176"/>
      <c r="BZ1" s="176"/>
      <c r="CA1" s="176"/>
      <c r="CB1" s="176"/>
      <c r="CC1" s="176"/>
      <c r="CD1" s="176"/>
      <c r="CE1" s="176"/>
      <c r="CF1" s="176"/>
      <c r="CG1" s="176"/>
      <c r="CH1" s="176"/>
      <c r="CI1" s="176"/>
      <c r="CJ1" s="176"/>
      <c r="CK1" s="176"/>
      <c r="CL1" s="176"/>
      <c r="CM1" s="176"/>
      <c r="CN1" s="176"/>
      <c r="CO1" s="176"/>
    </row>
    <row r="2" spans="1:93" ht="32.25" customHeight="1" thickBot="1">
      <c r="A2"/>
      <c r="B2" s="627" t="s">
        <v>552</v>
      </c>
      <c r="C2" s="628"/>
      <c r="D2" s="628"/>
      <c r="E2" s="628"/>
      <c r="F2" s="628"/>
      <c r="G2" s="628"/>
      <c r="H2" s="628"/>
      <c r="I2" s="628"/>
      <c r="J2" s="628"/>
      <c r="K2" s="628"/>
      <c r="L2" s="628"/>
      <c r="M2" s="628"/>
      <c r="N2" s="628"/>
      <c r="O2" s="628"/>
      <c r="P2" s="628"/>
      <c r="Q2" s="629" t="str">
        <f>IF('大会申込一覧表(印刷して提出)'!P6="","",("一覧表略称名　：　"&amp;IF('大会申込一覧表(印刷して提出)'!P6="","",'大会申込一覧表(印刷して提出)'!P6)))</f>
        <v/>
      </c>
      <c r="R2" s="629"/>
      <c r="S2" s="526"/>
      <c r="T2" s="179"/>
      <c r="U2" s="162"/>
      <c r="V2" s="162"/>
      <c r="W2" s="162"/>
      <c r="X2" s="162"/>
      <c r="Y2" s="180" t="str">
        <f>IF($S$2="","",(VLOOKUP($S$2,データ!$W$2:$X$170,2,0)))</f>
        <v/>
      </c>
      <c r="Z2" s="181"/>
      <c r="AA2" s="182"/>
      <c r="AB2" s="183"/>
      <c r="AC2" s="182"/>
      <c r="AD2" s="184" t="str">
        <f>IF($S$2="","",(VLOOKUP($S$2,データ!$W$2:$X$161,2,0)))</f>
        <v/>
      </c>
      <c r="AE2" s="182"/>
      <c r="AF2" s="182"/>
      <c r="AG2" s="182"/>
      <c r="AH2" s="182"/>
      <c r="AI2" s="182"/>
      <c r="AJ2" s="182"/>
      <c r="AK2" s="185"/>
      <c r="AL2" s="185"/>
      <c r="AM2" s="186"/>
      <c r="AN2" s="186"/>
      <c r="AO2" s="186"/>
      <c r="AP2" s="187"/>
      <c r="AQ2" s="187"/>
      <c r="AR2" s="187"/>
      <c r="AS2" s="187"/>
      <c r="AT2" s="187"/>
      <c r="AU2" s="187"/>
      <c r="AV2" s="187"/>
      <c r="AW2"/>
      <c r="AX2"/>
      <c r="AY2"/>
      <c r="BD2" s="172"/>
      <c r="BE2" s="175"/>
      <c r="BF2" s="175"/>
      <c r="BG2" s="175"/>
      <c r="BH2" s="175"/>
      <c r="BI2" s="175"/>
      <c r="BJ2" s="175"/>
      <c r="BK2" s="175"/>
      <c r="BL2" s="175"/>
      <c r="BM2" s="175"/>
      <c r="BN2" s="175"/>
      <c r="BO2" s="176"/>
      <c r="BP2" s="175"/>
      <c r="BQ2"/>
      <c r="BR2"/>
      <c r="BS2"/>
      <c r="BT2"/>
      <c r="BU2"/>
      <c r="BV2"/>
      <c r="BW2"/>
      <c r="BX2"/>
      <c r="BY2"/>
      <c r="BZ2"/>
      <c r="CA2"/>
      <c r="CB2"/>
      <c r="CC2"/>
      <c r="CD2"/>
      <c r="CE2"/>
    </row>
    <row r="3" spans="1:93" ht="32.25" customHeight="1" thickBot="1">
      <c r="A3"/>
      <c r="B3" s="628"/>
      <c r="C3" s="628"/>
      <c r="D3" s="628"/>
      <c r="E3" s="628"/>
      <c r="F3" s="628"/>
      <c r="G3" s="628"/>
      <c r="H3" s="628"/>
      <c r="I3" s="628"/>
      <c r="J3" s="628"/>
      <c r="K3" s="628"/>
      <c r="L3" s="628"/>
      <c r="M3" s="628"/>
      <c r="N3" s="628"/>
      <c r="O3" s="628"/>
      <c r="P3" s="628"/>
      <c r="Q3" s="630" t="s">
        <v>101</v>
      </c>
      <c r="R3" s="630"/>
      <c r="S3" s="630"/>
      <c r="T3" s="630"/>
      <c r="U3" s="630"/>
      <c r="V3" s="630"/>
      <c r="W3" s="630"/>
      <c r="X3" s="630"/>
      <c r="Y3" s="630"/>
      <c r="Z3" s="630"/>
      <c r="AA3" s="630"/>
      <c r="AB3" s="630"/>
      <c r="AC3" s="631"/>
      <c r="AD3" s="631"/>
      <c r="AE3" s="631"/>
      <c r="AF3" s="631"/>
      <c r="AG3" s="631"/>
      <c r="AH3" s="182"/>
      <c r="AI3" s="182"/>
      <c r="AJ3" s="182"/>
      <c r="AK3" s="185"/>
      <c r="AL3" s="185"/>
      <c r="AM3" s="186"/>
      <c r="AN3" s="186"/>
      <c r="AO3" s="186"/>
      <c r="AP3" s="187"/>
      <c r="AQ3" s="187"/>
      <c r="AR3" s="187"/>
      <c r="AS3" s="188"/>
      <c r="AT3" s="189"/>
      <c r="AU3" s="189"/>
      <c r="AV3" s="189"/>
      <c r="AW3" s="189"/>
      <c r="AX3" s="189"/>
      <c r="AY3" s="189"/>
      <c r="BD3" s="172"/>
      <c r="BE3" s="175"/>
      <c r="BF3" s="175"/>
      <c r="BG3" s="175"/>
      <c r="BH3" s="175"/>
      <c r="BI3" s="175"/>
      <c r="BJ3" s="175"/>
      <c r="BK3" s="175"/>
      <c r="BL3" s="175"/>
      <c r="BM3" s="175"/>
      <c r="BN3" s="175"/>
      <c r="BO3" s="176"/>
      <c r="BP3" s="175"/>
      <c r="BQ3"/>
      <c r="BR3"/>
      <c r="BS3"/>
      <c r="BT3"/>
      <c r="BU3"/>
      <c r="BV3"/>
      <c r="BW3"/>
      <c r="BX3"/>
      <c r="BY3"/>
      <c r="BZ3"/>
      <c r="CA3"/>
      <c r="CB3"/>
      <c r="CC3"/>
      <c r="CD3"/>
      <c r="CE3"/>
    </row>
    <row r="4" spans="1:93" ht="18" customHeight="1" thickBot="1">
      <c r="A4"/>
      <c r="B4" s="607" t="s">
        <v>26</v>
      </c>
      <c r="C4" s="608" t="s">
        <v>27</v>
      </c>
      <c r="D4" s="609" t="s">
        <v>28</v>
      </c>
      <c r="E4" s="609"/>
      <c r="F4" s="609" t="s">
        <v>29</v>
      </c>
      <c r="G4" s="609"/>
      <c r="H4" s="610" t="s">
        <v>30</v>
      </c>
      <c r="I4" s="611" t="s">
        <v>31</v>
      </c>
      <c r="J4" s="611" t="s">
        <v>32</v>
      </c>
      <c r="K4" s="611" t="s">
        <v>33</v>
      </c>
      <c r="L4" s="611" t="s">
        <v>34</v>
      </c>
      <c r="M4" s="611" t="s">
        <v>35</v>
      </c>
      <c r="N4" s="612" t="s">
        <v>36</v>
      </c>
      <c r="O4" s="613" t="s">
        <v>37</v>
      </c>
      <c r="P4" s="614" t="s">
        <v>38</v>
      </c>
      <c r="Q4" s="570" t="s">
        <v>542</v>
      </c>
      <c r="R4" s="632" t="s">
        <v>102</v>
      </c>
      <c r="S4" s="633" t="s">
        <v>103</v>
      </c>
      <c r="T4" s="634" t="s">
        <v>104</v>
      </c>
      <c r="U4" s="635" t="s">
        <v>105</v>
      </c>
      <c r="V4" s="570" t="s">
        <v>543</v>
      </c>
      <c r="W4" s="632" t="s">
        <v>102</v>
      </c>
      <c r="X4" s="633" t="s">
        <v>103</v>
      </c>
      <c r="Y4" s="636" t="s">
        <v>106</v>
      </c>
      <c r="Z4" s="637" t="s">
        <v>102</v>
      </c>
      <c r="AA4" s="638" t="s">
        <v>103</v>
      </c>
      <c r="AB4" s="639" t="s">
        <v>104</v>
      </c>
      <c r="AC4" s="641" t="s">
        <v>105</v>
      </c>
      <c r="AD4" s="643" t="s">
        <v>106</v>
      </c>
      <c r="AE4" s="644" t="s">
        <v>102</v>
      </c>
      <c r="AF4" s="646" t="s">
        <v>103</v>
      </c>
      <c r="AG4" s="648" t="s">
        <v>104</v>
      </c>
      <c r="AH4" s="657" t="s">
        <v>105</v>
      </c>
      <c r="AI4" s="658" t="s">
        <v>107</v>
      </c>
      <c r="AJ4" s="659" t="s">
        <v>102</v>
      </c>
      <c r="AK4" s="190"/>
      <c r="AL4" s="660" t="s">
        <v>104</v>
      </c>
      <c r="AM4" s="662" t="s">
        <v>105</v>
      </c>
      <c r="AN4" s="650" t="s">
        <v>108</v>
      </c>
      <c r="AO4" s="652" t="s">
        <v>102</v>
      </c>
      <c r="AP4" s="652"/>
      <c r="AQ4" s="653" t="s">
        <v>104</v>
      </c>
      <c r="AR4" s="655" t="s">
        <v>105</v>
      </c>
      <c r="AS4" s="542"/>
      <c r="BE4"/>
      <c r="BF4"/>
      <c r="BG4"/>
      <c r="BH4"/>
      <c r="BI4"/>
      <c r="BJ4" s="174"/>
      <c r="BK4"/>
      <c r="BL4"/>
      <c r="BM4"/>
      <c r="BN4"/>
      <c r="BO4"/>
      <c r="BP4"/>
      <c r="BQ4"/>
      <c r="BR4"/>
      <c r="BS4"/>
      <c r="BT4"/>
      <c r="BU4"/>
      <c r="BV4"/>
      <c r="BW4"/>
      <c r="BX4"/>
      <c r="BY4"/>
      <c r="BZ4"/>
      <c r="CA4"/>
      <c r="CB4"/>
      <c r="CC4"/>
      <c r="CD4"/>
      <c r="CE4"/>
    </row>
    <row r="5" spans="1:93" ht="18" customHeight="1" thickBot="1">
      <c r="A5"/>
      <c r="B5" s="607"/>
      <c r="C5" s="608"/>
      <c r="D5" s="90" t="s">
        <v>39</v>
      </c>
      <c r="E5" s="90" t="s">
        <v>11</v>
      </c>
      <c r="F5" s="90" t="s">
        <v>40</v>
      </c>
      <c r="G5" s="90" t="s">
        <v>41</v>
      </c>
      <c r="H5" s="610"/>
      <c r="I5" s="611"/>
      <c r="J5" s="611"/>
      <c r="K5" s="611"/>
      <c r="L5" s="611"/>
      <c r="M5" s="611"/>
      <c r="N5" s="612"/>
      <c r="O5" s="613"/>
      <c r="P5" s="614"/>
      <c r="Q5" s="191" t="s">
        <v>109</v>
      </c>
      <c r="R5" s="632"/>
      <c r="S5" s="633"/>
      <c r="T5" s="634"/>
      <c r="U5" s="635"/>
      <c r="V5" s="191" t="s">
        <v>109</v>
      </c>
      <c r="W5" s="632"/>
      <c r="X5" s="633"/>
      <c r="Y5" s="636"/>
      <c r="Z5" s="637"/>
      <c r="AA5" s="638"/>
      <c r="AB5" s="640"/>
      <c r="AC5" s="642"/>
      <c r="AD5" s="636"/>
      <c r="AE5" s="645"/>
      <c r="AF5" s="647"/>
      <c r="AG5" s="649"/>
      <c r="AH5" s="657"/>
      <c r="AI5" s="658"/>
      <c r="AJ5" s="659"/>
      <c r="AK5" s="192" t="s">
        <v>110</v>
      </c>
      <c r="AL5" s="661"/>
      <c r="AM5" s="663"/>
      <c r="AN5" s="651"/>
      <c r="AO5" s="193" t="s">
        <v>111</v>
      </c>
      <c r="AP5" s="194" t="s">
        <v>110</v>
      </c>
      <c r="AQ5" s="654"/>
      <c r="AR5" s="656"/>
      <c r="AS5" s="543"/>
      <c r="BE5"/>
      <c r="BF5"/>
      <c r="BG5"/>
      <c r="BH5"/>
      <c r="BI5"/>
      <c r="BJ5"/>
      <c r="BK5"/>
      <c r="BL5"/>
      <c r="BM5"/>
      <c r="BN5"/>
      <c r="BO5"/>
      <c r="BP5"/>
      <c r="BQ5"/>
      <c r="BR5"/>
      <c r="BS5"/>
      <c r="BT5"/>
      <c r="BU5"/>
      <c r="BV5"/>
      <c r="BW5"/>
      <c r="BX5"/>
      <c r="BY5"/>
      <c r="BZ5"/>
      <c r="CA5"/>
      <c r="CB5"/>
      <c r="CC5"/>
      <c r="CD5"/>
      <c r="CE5"/>
    </row>
    <row r="6" spans="1:93" ht="23.7" customHeight="1" thickTop="1">
      <c r="A6"/>
      <c r="B6" s="92" t="s">
        <v>43</v>
      </c>
      <c r="C6" s="93">
        <v>12345</v>
      </c>
      <c r="D6" s="94" t="s">
        <v>44</v>
      </c>
      <c r="E6" s="94" t="s">
        <v>45</v>
      </c>
      <c r="F6" s="94" t="s">
        <v>46</v>
      </c>
      <c r="G6" s="95" t="s">
        <v>47</v>
      </c>
      <c r="H6" s="96" t="s">
        <v>48</v>
      </c>
      <c r="I6" s="97" t="s">
        <v>49</v>
      </c>
      <c r="J6" s="98" t="s">
        <v>50</v>
      </c>
      <c r="K6" s="99" t="s">
        <v>51</v>
      </c>
      <c r="L6" s="100" t="s">
        <v>52</v>
      </c>
      <c r="M6" s="100" t="s">
        <v>53</v>
      </c>
      <c r="N6" s="100" t="s">
        <v>54</v>
      </c>
      <c r="O6" s="101" t="s">
        <v>55</v>
      </c>
      <c r="P6" s="102" t="s">
        <v>56</v>
      </c>
      <c r="Q6" s="195" t="s">
        <v>112</v>
      </c>
      <c r="R6" s="196" t="s">
        <v>113</v>
      </c>
      <c r="S6" s="540" t="s">
        <v>541</v>
      </c>
      <c r="T6" s="198"/>
      <c r="U6" s="199"/>
      <c r="V6" s="195" t="s">
        <v>18</v>
      </c>
      <c r="W6" s="196" t="s">
        <v>114</v>
      </c>
      <c r="X6" s="540" t="s">
        <v>541</v>
      </c>
      <c r="Y6" s="575" t="s">
        <v>556</v>
      </c>
      <c r="Z6" s="576" t="s">
        <v>555</v>
      </c>
      <c r="AA6" s="540" t="s">
        <v>554</v>
      </c>
      <c r="AB6" s="198" t="s">
        <v>115</v>
      </c>
      <c r="AC6" s="544" t="s">
        <v>116</v>
      </c>
      <c r="AD6" s="195" t="s">
        <v>24</v>
      </c>
      <c r="AE6" s="196" t="s">
        <v>117</v>
      </c>
      <c r="AF6" s="197" t="s">
        <v>118</v>
      </c>
      <c r="AG6" s="200" t="s">
        <v>119</v>
      </c>
      <c r="AH6" s="200"/>
      <c r="AI6" s="195" t="s">
        <v>120</v>
      </c>
      <c r="AJ6" s="201" t="s">
        <v>121</v>
      </c>
      <c r="AK6" s="202" t="s">
        <v>118</v>
      </c>
      <c r="AL6" s="203" t="s">
        <v>115</v>
      </c>
      <c r="AM6" s="204"/>
      <c r="AN6" s="205" t="s">
        <v>122</v>
      </c>
      <c r="AO6" s="206" t="s">
        <v>123</v>
      </c>
      <c r="AP6" s="207" t="s">
        <v>124</v>
      </c>
      <c r="AQ6" s="208"/>
      <c r="AR6" s="209"/>
      <c r="AS6" s="543"/>
      <c r="BE6" s="210" t="s">
        <v>125</v>
      </c>
      <c r="BF6"/>
      <c r="BG6"/>
      <c r="BH6"/>
      <c r="BI6"/>
      <c r="BJ6" s="210" t="s">
        <v>126</v>
      </c>
      <c r="BK6"/>
      <c r="BL6"/>
      <c r="BM6"/>
      <c r="BN6"/>
      <c r="BO6" s="211" t="s">
        <v>127</v>
      </c>
      <c r="BP6"/>
      <c r="BQ6"/>
      <c r="BR6"/>
      <c r="BS6"/>
      <c r="BT6"/>
      <c r="BU6"/>
      <c r="BV6"/>
      <c r="BW6" s="212"/>
      <c r="BX6" s="212"/>
      <c r="BY6" s="212"/>
      <c r="BZ6" s="212"/>
      <c r="CA6" s="212"/>
      <c r="CB6" s="212"/>
      <c r="CC6" s="212"/>
      <c r="CD6" s="212"/>
      <c r="CE6" s="212"/>
    </row>
    <row r="7" spans="1:93" ht="23.7" customHeight="1" thickBot="1">
      <c r="A7" s="213" t="s">
        <v>128</v>
      </c>
      <c r="B7" s="103" t="s">
        <v>43</v>
      </c>
      <c r="C7" s="104">
        <v>11223</v>
      </c>
      <c r="D7" s="105" t="s">
        <v>57</v>
      </c>
      <c r="E7" s="105" t="s">
        <v>58</v>
      </c>
      <c r="F7" s="105" t="s">
        <v>59</v>
      </c>
      <c r="G7" s="106" t="s">
        <v>60</v>
      </c>
      <c r="H7" s="107" t="s">
        <v>61</v>
      </c>
      <c r="I7" s="108" t="s">
        <v>49</v>
      </c>
      <c r="J7" s="109" t="s">
        <v>62</v>
      </c>
      <c r="K7" s="110" t="s">
        <v>63</v>
      </c>
      <c r="L7" s="111" t="s">
        <v>64</v>
      </c>
      <c r="M7" s="111" t="s">
        <v>65</v>
      </c>
      <c r="N7" s="111" t="s">
        <v>54</v>
      </c>
      <c r="O7" s="112" t="s">
        <v>55</v>
      </c>
      <c r="P7" s="113" t="s">
        <v>56</v>
      </c>
      <c r="Q7" s="214" t="s">
        <v>129</v>
      </c>
      <c r="R7" s="215" t="s">
        <v>130</v>
      </c>
      <c r="S7" s="539"/>
      <c r="T7" s="217"/>
      <c r="U7" s="218"/>
      <c r="V7" s="219" t="s">
        <v>12</v>
      </c>
      <c r="W7" s="215" t="s">
        <v>131</v>
      </c>
      <c r="X7" s="539"/>
      <c r="Y7" s="214"/>
      <c r="Z7" s="215"/>
      <c r="AA7" s="216"/>
      <c r="AB7" s="541" t="s">
        <v>132</v>
      </c>
      <c r="AC7" s="545"/>
      <c r="AD7" s="214" t="s">
        <v>25</v>
      </c>
      <c r="AE7" s="215" t="s">
        <v>133</v>
      </c>
      <c r="AF7" s="216" t="s">
        <v>134</v>
      </c>
      <c r="AG7" s="220" t="s">
        <v>135</v>
      </c>
      <c r="AH7" s="220"/>
      <c r="AI7" s="214" t="s">
        <v>136</v>
      </c>
      <c r="AJ7" s="221" t="s">
        <v>137</v>
      </c>
      <c r="AK7" s="222"/>
      <c r="AL7" s="223"/>
      <c r="AM7" s="224"/>
      <c r="AN7" s="225" t="s">
        <v>138</v>
      </c>
      <c r="AO7" s="226" t="s">
        <v>139</v>
      </c>
      <c r="AP7" s="227"/>
      <c r="AQ7" s="228"/>
      <c r="AR7" s="229"/>
      <c r="AS7" s="543"/>
      <c r="BE7"/>
      <c r="BF7"/>
      <c r="BG7"/>
      <c r="BH7"/>
      <c r="BI7"/>
      <c r="BJ7"/>
      <c r="BK7"/>
      <c r="BL7"/>
      <c r="BM7"/>
      <c r="BN7"/>
      <c r="BO7"/>
      <c r="BP7"/>
      <c r="BQ7"/>
      <c r="BR7"/>
      <c r="BS7"/>
      <c r="BT7"/>
      <c r="BU7"/>
      <c r="BV7"/>
      <c r="BW7" s="230"/>
      <c r="BX7" s="231"/>
      <c r="BY7" s="231"/>
      <c r="BZ7" s="231"/>
      <c r="CA7" s="231"/>
      <c r="CB7" s="231"/>
      <c r="CC7" s="231"/>
      <c r="CD7" s="231"/>
      <c r="CE7" s="231"/>
    </row>
    <row r="8" spans="1:93" ht="23.7" customHeight="1">
      <c r="A8" s="232">
        <v>1</v>
      </c>
      <c r="B8" s="233" t="str">
        <f>IF(D8="","",1)</f>
        <v/>
      </c>
      <c r="C8" s="234"/>
      <c r="D8" s="235"/>
      <c r="E8" s="235"/>
      <c r="F8" s="235"/>
      <c r="G8" s="236"/>
      <c r="H8" s="237"/>
      <c r="I8" s="571"/>
      <c r="J8" s="238"/>
      <c r="K8" s="239"/>
      <c r="L8" s="239"/>
      <c r="M8" s="239"/>
      <c r="N8" s="240"/>
      <c r="O8" s="342" t="str">
        <f t="shared" ref="O8:O25" si="0">IF(D8="","","千　葉")</f>
        <v/>
      </c>
      <c r="P8" s="343" t="str">
        <f t="shared" ref="P8:P25" si="1">IF(D8="","","JPN")</f>
        <v/>
      </c>
      <c r="Q8" s="241"/>
      <c r="R8" s="522"/>
      <c r="S8" s="242"/>
      <c r="T8" s="243"/>
      <c r="U8" s="244"/>
      <c r="V8" s="245"/>
      <c r="W8" s="517"/>
      <c r="X8" s="243"/>
      <c r="Y8" s="246"/>
      <c r="Z8" s="512"/>
      <c r="AA8" s="247"/>
      <c r="AB8" s="248"/>
      <c r="AC8" s="546"/>
      <c r="AD8" s="249"/>
      <c r="AE8" s="250"/>
      <c r="AF8" s="251"/>
      <c r="AG8" s="252" t="str">
        <f t="shared" ref="AG8:AG39" si="2">IF(AD8="","","A")</f>
        <v/>
      </c>
      <c r="AH8" s="253"/>
      <c r="AI8" s="254"/>
      <c r="AJ8" s="255"/>
      <c r="AK8" s="256"/>
      <c r="AL8" s="257"/>
      <c r="AM8" s="258"/>
      <c r="AN8" s="259"/>
      <c r="AO8" s="260"/>
      <c r="AP8" s="261"/>
      <c r="AQ8" s="262"/>
      <c r="AR8" s="263"/>
      <c r="AS8" s="543"/>
      <c r="BE8" s="174" t="str">
        <f t="shared" ref="BE8:BE39" si="3">IF($I8="","","_1")</f>
        <v/>
      </c>
      <c r="BF8" s="174" t="str">
        <f t="shared" ref="BF8:BF39" si="4">IF($J8="男","M",(IF($J8="女","F","")))</f>
        <v/>
      </c>
      <c r="BG8" s="174" t="str">
        <f t="shared" ref="BG8:BG39" si="5">IF($K8="","",$K8)</f>
        <v/>
      </c>
      <c r="BH8" s="174" t="str">
        <f t="shared" ref="BH8:BH39" si="6">BE8&amp;BF8&amp;BG8</f>
        <v/>
      </c>
      <c r="BI8" s="174"/>
      <c r="BJ8" s="174" t="str">
        <f t="shared" ref="BJ8:BJ39" si="7">IF($I8="","","_2")</f>
        <v/>
      </c>
      <c r="BK8" s="174" t="str">
        <f t="shared" ref="BK8:BK39" si="8">IF($J8="男","M",(IF($J8="女","F","")))</f>
        <v/>
      </c>
      <c r="BL8" s="174" t="str">
        <f t="shared" ref="BL8:BL39" si="9">IF($K8="","",$K8)</f>
        <v/>
      </c>
      <c r="BM8" s="174" t="str">
        <f t="shared" ref="BM8:BM39" si="10">BJ8&amp;BK8&amp;BL8</f>
        <v/>
      </c>
      <c r="BN8" s="174"/>
      <c r="BO8" s="174" t="str">
        <f t="shared" ref="BO8:BO39" si="11">IF($J8="男","M",(IF($J8="女","F","")))</f>
        <v/>
      </c>
      <c r="BP8" s="264" t="str">
        <f t="shared" ref="BP8:BP39" si="12">IF($J8="","","Ｒ")</f>
        <v/>
      </c>
      <c r="BQ8" s="174" t="str">
        <f t="shared" ref="BQ8:BQ39" si="13">BO8&amp;BP8</f>
        <v/>
      </c>
      <c r="BR8" s="174"/>
      <c r="BS8" s="176">
        <f t="shared" ref="BS8:BS39" si="14">IF(Q8="",0,1)</f>
        <v>0</v>
      </c>
      <c r="BT8" s="175">
        <f>IF(V8="",0,1)</f>
        <v>0</v>
      </c>
      <c r="BU8" s="175">
        <f t="shared" ref="BU8:BU39" si="15">BS8+BT8</f>
        <v>0</v>
      </c>
      <c r="BV8" s="175"/>
      <c r="BW8" s="265">
        <v>0</v>
      </c>
      <c r="BX8" s="266">
        <f>COUNTIF($BU$8:$BU$57,BW8)</f>
        <v>50</v>
      </c>
      <c r="BY8" s="231"/>
      <c r="BZ8" s="231"/>
      <c r="CA8" s="231"/>
      <c r="CB8" s="231"/>
      <c r="CC8" s="231"/>
      <c r="CD8" s="231"/>
      <c r="CE8" s="231"/>
    </row>
    <row r="9" spans="1:93" ht="23.7" customHeight="1">
      <c r="A9" s="232">
        <v>2</v>
      </c>
      <c r="B9" s="267" t="str">
        <f>IF(D9&amp;E9="","",COUNT(B$8:B8)+1)</f>
        <v/>
      </c>
      <c r="C9" s="268"/>
      <c r="D9" s="269"/>
      <c r="E9" s="269"/>
      <c r="F9" s="269"/>
      <c r="G9" s="270"/>
      <c r="H9" s="271"/>
      <c r="I9" s="572"/>
      <c r="J9" s="272"/>
      <c r="K9" s="273"/>
      <c r="L9" s="273"/>
      <c r="M9" s="273"/>
      <c r="N9" s="274"/>
      <c r="O9" s="275" t="str">
        <f t="shared" si="0"/>
        <v/>
      </c>
      <c r="P9" s="366" t="str">
        <f t="shared" si="1"/>
        <v/>
      </c>
      <c r="Q9" s="276"/>
      <c r="R9" s="277"/>
      <c r="S9" s="278"/>
      <c r="T9" s="279"/>
      <c r="U9" s="280"/>
      <c r="V9" s="281"/>
      <c r="W9" s="518"/>
      <c r="X9" s="279"/>
      <c r="Y9" s="282"/>
      <c r="Z9" s="513"/>
      <c r="AA9" s="283"/>
      <c r="AB9" s="284"/>
      <c r="AC9" s="547"/>
      <c r="AD9" s="285"/>
      <c r="AE9" s="286"/>
      <c r="AF9" s="287"/>
      <c r="AG9" s="288" t="str">
        <f t="shared" si="2"/>
        <v/>
      </c>
      <c r="AH9" s="289"/>
      <c r="AI9" s="290"/>
      <c r="AJ9" s="291"/>
      <c r="AK9" s="292"/>
      <c r="AL9" s="293"/>
      <c r="AM9" s="294"/>
      <c r="AN9" s="295"/>
      <c r="AO9" s="296"/>
      <c r="AP9" s="297"/>
      <c r="AQ9" s="298"/>
      <c r="AR9" s="299"/>
      <c r="AS9" s="543"/>
      <c r="BE9" s="174" t="str">
        <f t="shared" si="3"/>
        <v/>
      </c>
      <c r="BF9" s="174" t="str">
        <f t="shared" si="4"/>
        <v/>
      </c>
      <c r="BG9" s="174" t="str">
        <f t="shared" si="5"/>
        <v/>
      </c>
      <c r="BH9" s="174" t="str">
        <f t="shared" si="6"/>
        <v/>
      </c>
      <c r="BI9" s="174"/>
      <c r="BJ9" s="174" t="str">
        <f t="shared" si="7"/>
        <v/>
      </c>
      <c r="BK9" s="174" t="str">
        <f t="shared" si="8"/>
        <v/>
      </c>
      <c r="BL9" s="174" t="str">
        <f t="shared" si="9"/>
        <v/>
      </c>
      <c r="BM9" s="174" t="str">
        <f t="shared" si="10"/>
        <v/>
      </c>
      <c r="BN9" s="174"/>
      <c r="BO9" s="174" t="str">
        <f t="shared" si="11"/>
        <v/>
      </c>
      <c r="BP9" s="264" t="str">
        <f t="shared" si="12"/>
        <v/>
      </c>
      <c r="BQ9" s="173" t="str">
        <f t="shared" si="13"/>
        <v/>
      </c>
      <c r="BR9" s="174"/>
      <c r="BS9" s="176">
        <f t="shared" si="14"/>
        <v>0</v>
      </c>
      <c r="BT9" s="175">
        <f>IF(V9="",0,1)</f>
        <v>0</v>
      </c>
      <c r="BU9" s="175">
        <f t="shared" si="15"/>
        <v>0</v>
      </c>
      <c r="BV9" s="175"/>
      <c r="BW9" s="265">
        <v>1</v>
      </c>
      <c r="BX9" s="266">
        <f>COUNTIF($BU$8:$BU$57,BW9)</f>
        <v>0</v>
      </c>
      <c r="BY9" s="231"/>
      <c r="BZ9" s="231"/>
      <c r="CA9" s="231"/>
      <c r="CB9" s="231"/>
      <c r="CC9" s="231"/>
      <c r="CD9" s="231"/>
      <c r="CE9" s="231"/>
    </row>
    <row r="10" spans="1:93" ht="23.7" customHeight="1">
      <c r="A10" s="232">
        <v>3</v>
      </c>
      <c r="B10" s="267" t="str">
        <f>IF(D10&amp;E10="","",COUNT(B$8:B9)+1)</f>
        <v/>
      </c>
      <c r="C10" s="268"/>
      <c r="D10" s="269"/>
      <c r="E10" s="269"/>
      <c r="F10" s="269"/>
      <c r="G10" s="270"/>
      <c r="H10" s="271"/>
      <c r="I10" s="572"/>
      <c r="J10" s="272"/>
      <c r="K10" s="273"/>
      <c r="L10" s="273"/>
      <c r="M10" s="273"/>
      <c r="N10" s="300"/>
      <c r="O10" s="275" t="str">
        <f t="shared" si="0"/>
        <v/>
      </c>
      <c r="P10" s="366" t="str">
        <f t="shared" si="1"/>
        <v/>
      </c>
      <c r="Q10" s="276"/>
      <c r="R10" s="277"/>
      <c r="S10" s="278"/>
      <c r="T10" s="279"/>
      <c r="U10" s="280"/>
      <c r="V10" s="281"/>
      <c r="W10" s="518"/>
      <c r="X10" s="279"/>
      <c r="Y10" s="282"/>
      <c r="Z10" s="513"/>
      <c r="AA10" s="283"/>
      <c r="AB10" s="284"/>
      <c r="AC10" s="547"/>
      <c r="AD10" s="285"/>
      <c r="AE10" s="286"/>
      <c r="AF10" s="287"/>
      <c r="AG10" s="288" t="str">
        <f t="shared" si="2"/>
        <v/>
      </c>
      <c r="AH10" s="289"/>
      <c r="AI10" s="290"/>
      <c r="AJ10" s="291"/>
      <c r="AK10" s="292"/>
      <c r="AL10" s="293"/>
      <c r="AM10" s="294"/>
      <c r="AN10" s="295"/>
      <c r="AO10" s="296"/>
      <c r="AP10" s="297"/>
      <c r="AQ10" s="298"/>
      <c r="AR10" s="299"/>
      <c r="AS10" s="543"/>
      <c r="BE10" s="174" t="str">
        <f t="shared" si="3"/>
        <v/>
      </c>
      <c r="BF10" s="174" t="str">
        <f t="shared" si="4"/>
        <v/>
      </c>
      <c r="BG10" s="174" t="str">
        <f t="shared" si="5"/>
        <v/>
      </c>
      <c r="BH10" s="174" t="str">
        <f t="shared" si="6"/>
        <v/>
      </c>
      <c r="BI10" s="174"/>
      <c r="BJ10" s="174" t="str">
        <f t="shared" si="7"/>
        <v/>
      </c>
      <c r="BK10" s="174" t="str">
        <f t="shared" si="8"/>
        <v/>
      </c>
      <c r="BL10" s="174" t="str">
        <f t="shared" si="9"/>
        <v/>
      </c>
      <c r="BM10" s="174" t="str">
        <f t="shared" si="10"/>
        <v/>
      </c>
      <c r="BN10" s="174"/>
      <c r="BO10" s="174" t="str">
        <f t="shared" si="11"/>
        <v/>
      </c>
      <c r="BP10" s="264" t="str">
        <f t="shared" si="12"/>
        <v/>
      </c>
      <c r="BQ10" s="173" t="str">
        <f t="shared" si="13"/>
        <v/>
      </c>
      <c r="BR10" s="174"/>
      <c r="BS10" s="176">
        <f t="shared" si="14"/>
        <v>0</v>
      </c>
      <c r="BT10" s="175">
        <f t="shared" ref="BT10:BT57" si="16">IF(V10="",0,1)</f>
        <v>0</v>
      </c>
      <c r="BU10" s="175">
        <f t="shared" si="15"/>
        <v>0</v>
      </c>
      <c r="BV10" s="175"/>
      <c r="BW10" s="265">
        <v>2</v>
      </c>
      <c r="BX10" s="266">
        <f>COUNTIF($BU$8:$BU$57,BW10)</f>
        <v>0</v>
      </c>
      <c r="BY10" s="231"/>
      <c r="BZ10" s="231"/>
      <c r="CA10" s="231"/>
      <c r="CB10" s="231"/>
      <c r="CC10" s="231"/>
      <c r="CD10" s="231"/>
      <c r="CE10" s="231"/>
    </row>
    <row r="11" spans="1:93" ht="23.7" customHeight="1">
      <c r="A11" s="232">
        <v>4</v>
      </c>
      <c r="B11" s="267" t="str">
        <f>IF(D11&amp;E11="","",COUNT(B$8:B10)+1)</f>
        <v/>
      </c>
      <c r="C11" s="268"/>
      <c r="D11" s="269"/>
      <c r="E11" s="269"/>
      <c r="F11" s="269"/>
      <c r="G11" s="270"/>
      <c r="H11" s="271"/>
      <c r="I11" s="572"/>
      <c r="J11" s="272"/>
      <c r="K11" s="273"/>
      <c r="L11" s="273"/>
      <c r="M11" s="273"/>
      <c r="N11" s="274"/>
      <c r="O11" s="275" t="str">
        <f t="shared" si="0"/>
        <v/>
      </c>
      <c r="P11" s="366" t="str">
        <f t="shared" si="1"/>
        <v/>
      </c>
      <c r="Q11" s="276"/>
      <c r="R11" s="277"/>
      <c r="S11" s="278"/>
      <c r="T11" s="279"/>
      <c r="U11" s="280"/>
      <c r="V11" s="281"/>
      <c r="W11" s="518"/>
      <c r="X11" s="279"/>
      <c r="Y11" s="282"/>
      <c r="Z11" s="513"/>
      <c r="AA11" s="283"/>
      <c r="AB11" s="284"/>
      <c r="AC11" s="547"/>
      <c r="AD11" s="285"/>
      <c r="AE11" s="286"/>
      <c r="AF11" s="287"/>
      <c r="AG11" s="288" t="str">
        <f t="shared" si="2"/>
        <v/>
      </c>
      <c r="AH11" s="289"/>
      <c r="AI11" s="290"/>
      <c r="AJ11" s="291"/>
      <c r="AK11" s="292"/>
      <c r="AL11" s="293"/>
      <c r="AM11" s="294"/>
      <c r="AN11" s="295"/>
      <c r="AO11" s="296"/>
      <c r="AP11" s="297"/>
      <c r="AQ11" s="298"/>
      <c r="AR11" s="299"/>
      <c r="AS11" s="543"/>
      <c r="BE11" s="174" t="str">
        <f t="shared" si="3"/>
        <v/>
      </c>
      <c r="BF11" s="174" t="str">
        <f t="shared" si="4"/>
        <v/>
      </c>
      <c r="BG11" s="174" t="str">
        <f t="shared" si="5"/>
        <v/>
      </c>
      <c r="BH11" s="174" t="str">
        <f t="shared" si="6"/>
        <v/>
      </c>
      <c r="BI11" s="174"/>
      <c r="BJ11" s="174" t="str">
        <f t="shared" si="7"/>
        <v/>
      </c>
      <c r="BK11" s="174" t="str">
        <f t="shared" si="8"/>
        <v/>
      </c>
      <c r="BL11" s="174" t="str">
        <f t="shared" si="9"/>
        <v/>
      </c>
      <c r="BM11" s="174" t="str">
        <f t="shared" si="10"/>
        <v/>
      </c>
      <c r="BN11" s="174"/>
      <c r="BO11" s="174" t="str">
        <f t="shared" si="11"/>
        <v/>
      </c>
      <c r="BP11" s="264" t="str">
        <f t="shared" si="12"/>
        <v/>
      </c>
      <c r="BQ11" s="173" t="str">
        <f t="shared" si="13"/>
        <v/>
      </c>
      <c r="BR11" s="174"/>
      <c r="BS11" s="176">
        <f t="shared" si="14"/>
        <v>0</v>
      </c>
      <c r="BT11" s="175">
        <f t="shared" si="16"/>
        <v>0</v>
      </c>
      <c r="BU11" s="175">
        <f t="shared" si="15"/>
        <v>0</v>
      </c>
      <c r="BV11" s="175"/>
      <c r="BW11" s="265"/>
      <c r="BX11" s="265">
        <f>BX9+BX10</f>
        <v>0</v>
      </c>
      <c r="BY11" s="231"/>
      <c r="BZ11" s="231"/>
      <c r="CA11" s="231"/>
      <c r="CB11" s="231"/>
      <c r="CC11" s="231"/>
      <c r="CD11" s="231"/>
      <c r="CE11" s="231"/>
    </row>
    <row r="12" spans="1:93" ht="23.7" customHeight="1">
      <c r="A12" s="232">
        <v>5</v>
      </c>
      <c r="B12" s="301" t="str">
        <f>IF(D12&amp;E12="","",COUNT(B$8:B11)+1)</f>
        <v/>
      </c>
      <c r="C12" s="302"/>
      <c r="D12" s="303"/>
      <c r="E12" s="303"/>
      <c r="F12" s="303"/>
      <c r="G12" s="304"/>
      <c r="H12" s="305"/>
      <c r="I12" s="573"/>
      <c r="J12" s="306"/>
      <c r="K12" s="307"/>
      <c r="L12" s="307"/>
      <c r="M12" s="307"/>
      <c r="N12" s="308"/>
      <c r="O12" s="309" t="str">
        <f t="shared" si="0"/>
        <v/>
      </c>
      <c r="P12" s="372" t="str">
        <f t="shared" si="1"/>
        <v/>
      </c>
      <c r="Q12" s="311"/>
      <c r="R12" s="312"/>
      <c r="S12" s="313"/>
      <c r="T12" s="314"/>
      <c r="U12" s="315"/>
      <c r="V12" s="316"/>
      <c r="W12" s="519"/>
      <c r="X12" s="314"/>
      <c r="Y12" s="317"/>
      <c r="Z12" s="514"/>
      <c r="AA12" s="318"/>
      <c r="AB12" s="319"/>
      <c r="AC12" s="548"/>
      <c r="AD12" s="320"/>
      <c r="AE12" s="321"/>
      <c r="AF12" s="322"/>
      <c r="AG12" s="323" t="str">
        <f t="shared" si="2"/>
        <v/>
      </c>
      <c r="AH12" s="324"/>
      <c r="AI12" s="325"/>
      <c r="AJ12" s="326"/>
      <c r="AK12" s="327"/>
      <c r="AL12" s="328"/>
      <c r="AM12" s="329"/>
      <c r="AN12" s="330"/>
      <c r="AO12" s="331"/>
      <c r="AP12" s="332"/>
      <c r="AQ12" s="333"/>
      <c r="AR12" s="229"/>
      <c r="AS12" s="543"/>
      <c r="BE12" s="174" t="str">
        <f t="shared" si="3"/>
        <v/>
      </c>
      <c r="BF12" s="174" t="str">
        <f t="shared" si="4"/>
        <v/>
      </c>
      <c r="BG12" s="174" t="str">
        <f t="shared" si="5"/>
        <v/>
      </c>
      <c r="BH12" s="174" t="str">
        <f t="shared" si="6"/>
        <v/>
      </c>
      <c r="BI12" s="174"/>
      <c r="BJ12" s="174" t="str">
        <f t="shared" si="7"/>
        <v/>
      </c>
      <c r="BK12" s="174" t="str">
        <f t="shared" si="8"/>
        <v/>
      </c>
      <c r="BL12" s="174" t="str">
        <f t="shared" si="9"/>
        <v/>
      </c>
      <c r="BM12" s="174" t="str">
        <f t="shared" si="10"/>
        <v/>
      </c>
      <c r="BN12" s="174"/>
      <c r="BO12" s="174" t="str">
        <f t="shared" si="11"/>
        <v/>
      </c>
      <c r="BP12" s="264" t="str">
        <f t="shared" si="12"/>
        <v/>
      </c>
      <c r="BQ12" s="173" t="str">
        <f t="shared" si="13"/>
        <v/>
      </c>
      <c r="BR12" s="174"/>
      <c r="BS12" s="176">
        <f t="shared" si="14"/>
        <v>0</v>
      </c>
      <c r="BT12" s="175">
        <f t="shared" si="16"/>
        <v>0</v>
      </c>
      <c r="BU12" s="175">
        <f t="shared" si="15"/>
        <v>0</v>
      </c>
      <c r="BV12" s="175"/>
      <c r="BW12" s="265"/>
      <c r="BX12" s="265"/>
      <c r="BY12" s="231"/>
      <c r="BZ12" s="231"/>
      <c r="CA12" s="231"/>
      <c r="CB12" s="231"/>
      <c r="CC12" s="231"/>
      <c r="CD12" s="231"/>
      <c r="CE12" s="231"/>
    </row>
    <row r="13" spans="1:93" ht="23.7" customHeight="1">
      <c r="A13" s="232">
        <v>6</v>
      </c>
      <c r="B13" s="334" t="str">
        <f>IF(D13&amp;E13="","",COUNT(B$8:B12)+1)</f>
        <v/>
      </c>
      <c r="C13" s="335"/>
      <c r="D13" s="336"/>
      <c r="E13" s="336"/>
      <c r="F13" s="336"/>
      <c r="G13" s="337"/>
      <c r="H13" s="338"/>
      <c r="I13" s="574"/>
      <c r="J13" s="339"/>
      <c r="K13" s="340"/>
      <c r="L13" s="340"/>
      <c r="M13" s="340"/>
      <c r="N13" s="341"/>
      <c r="O13" s="342" t="str">
        <f t="shared" si="0"/>
        <v/>
      </c>
      <c r="P13" s="343" t="str">
        <f t="shared" si="1"/>
        <v/>
      </c>
      <c r="Q13" s="344"/>
      <c r="R13" s="345"/>
      <c r="S13" s="346"/>
      <c r="T13" s="347"/>
      <c r="U13" s="348"/>
      <c r="V13" s="349"/>
      <c r="W13" s="520"/>
      <c r="X13" s="347"/>
      <c r="Y13" s="350"/>
      <c r="Z13" s="515"/>
      <c r="AA13" s="351"/>
      <c r="AB13" s="352"/>
      <c r="AC13" s="549"/>
      <c r="AD13" s="353"/>
      <c r="AE13" s="354"/>
      <c r="AF13" s="355"/>
      <c r="AG13" s="356" t="str">
        <f t="shared" si="2"/>
        <v/>
      </c>
      <c r="AH13" s="357"/>
      <c r="AI13" s="358"/>
      <c r="AJ13" s="359"/>
      <c r="AK13" s="360"/>
      <c r="AL13" s="257"/>
      <c r="AM13" s="361"/>
      <c r="AN13" s="362"/>
      <c r="AO13" s="363"/>
      <c r="AP13" s="207"/>
      <c r="AQ13" s="364"/>
      <c r="AR13" s="209"/>
      <c r="AS13" s="543"/>
      <c r="BE13" s="174" t="str">
        <f t="shared" si="3"/>
        <v/>
      </c>
      <c r="BF13" s="174" t="str">
        <f t="shared" si="4"/>
        <v/>
      </c>
      <c r="BG13" s="174" t="str">
        <f t="shared" si="5"/>
        <v/>
      </c>
      <c r="BH13" s="174" t="str">
        <f t="shared" si="6"/>
        <v/>
      </c>
      <c r="BI13" s="174"/>
      <c r="BJ13" s="174" t="str">
        <f t="shared" si="7"/>
        <v/>
      </c>
      <c r="BK13" s="174" t="str">
        <f t="shared" si="8"/>
        <v/>
      </c>
      <c r="BL13" s="174" t="str">
        <f t="shared" si="9"/>
        <v/>
      </c>
      <c r="BM13" s="174" t="str">
        <f t="shared" si="10"/>
        <v/>
      </c>
      <c r="BN13" s="174"/>
      <c r="BO13" s="174" t="str">
        <f t="shared" si="11"/>
        <v/>
      </c>
      <c r="BP13" s="264" t="str">
        <f t="shared" si="12"/>
        <v/>
      </c>
      <c r="BQ13" s="173" t="str">
        <f t="shared" si="13"/>
        <v/>
      </c>
      <c r="BR13" s="174"/>
      <c r="BS13" s="176">
        <f t="shared" si="14"/>
        <v>0</v>
      </c>
      <c r="BT13" s="175">
        <f t="shared" si="16"/>
        <v>0</v>
      </c>
      <c r="BU13" s="175">
        <f t="shared" si="15"/>
        <v>0</v>
      </c>
      <c r="BV13" s="175"/>
      <c r="BW13" s="265"/>
      <c r="BX13" s="265"/>
      <c r="BY13" s="231"/>
      <c r="BZ13" s="231"/>
      <c r="CA13" s="231"/>
      <c r="CB13" s="231"/>
      <c r="CC13" s="231"/>
      <c r="CD13" s="231"/>
      <c r="CE13" s="231"/>
    </row>
    <row r="14" spans="1:93" ht="23.7" customHeight="1">
      <c r="A14" s="232">
        <v>7</v>
      </c>
      <c r="B14" s="267" t="str">
        <f>IF(D14&amp;E14="","",COUNT(B$8:B13)+1)</f>
        <v/>
      </c>
      <c r="C14" s="268"/>
      <c r="D14" s="269"/>
      <c r="E14" s="269"/>
      <c r="F14" s="269"/>
      <c r="G14" s="270"/>
      <c r="H14" s="271"/>
      <c r="I14" s="572"/>
      <c r="J14" s="272"/>
      <c r="K14" s="273"/>
      <c r="L14" s="365"/>
      <c r="M14" s="365"/>
      <c r="N14" s="274"/>
      <c r="O14" s="275" t="str">
        <f t="shared" si="0"/>
        <v/>
      </c>
      <c r="P14" s="366" t="str">
        <f t="shared" si="1"/>
        <v/>
      </c>
      <c r="Q14" s="276"/>
      <c r="R14" s="277"/>
      <c r="S14" s="367"/>
      <c r="T14" s="279"/>
      <c r="U14" s="280"/>
      <c r="V14" s="281"/>
      <c r="W14" s="518"/>
      <c r="X14" s="279"/>
      <c r="Y14" s="282"/>
      <c r="Z14" s="513"/>
      <c r="AA14" s="368"/>
      <c r="AB14" s="284"/>
      <c r="AC14" s="547"/>
      <c r="AD14" s="285"/>
      <c r="AE14" s="286"/>
      <c r="AF14" s="369"/>
      <c r="AG14" s="288" t="str">
        <f t="shared" si="2"/>
        <v/>
      </c>
      <c r="AH14" s="289"/>
      <c r="AI14" s="290"/>
      <c r="AJ14" s="291"/>
      <c r="AK14" s="370"/>
      <c r="AL14" s="293"/>
      <c r="AM14" s="294"/>
      <c r="AN14" s="295"/>
      <c r="AO14" s="296"/>
      <c r="AP14" s="297"/>
      <c r="AQ14" s="298"/>
      <c r="AR14" s="299"/>
      <c r="AS14" s="543"/>
      <c r="BE14" s="174" t="str">
        <f t="shared" si="3"/>
        <v/>
      </c>
      <c r="BF14" s="174" t="str">
        <f t="shared" si="4"/>
        <v/>
      </c>
      <c r="BG14" s="174" t="str">
        <f t="shared" si="5"/>
        <v/>
      </c>
      <c r="BH14" s="174" t="str">
        <f t="shared" si="6"/>
        <v/>
      </c>
      <c r="BI14" s="174"/>
      <c r="BJ14" s="174" t="str">
        <f t="shared" si="7"/>
        <v/>
      </c>
      <c r="BK14" s="174" t="str">
        <f t="shared" si="8"/>
        <v/>
      </c>
      <c r="BL14" s="174" t="str">
        <f t="shared" si="9"/>
        <v/>
      </c>
      <c r="BM14" s="174" t="str">
        <f t="shared" si="10"/>
        <v/>
      </c>
      <c r="BN14" s="174"/>
      <c r="BO14" s="174" t="str">
        <f t="shared" si="11"/>
        <v/>
      </c>
      <c r="BP14" s="264" t="str">
        <f t="shared" si="12"/>
        <v/>
      </c>
      <c r="BQ14" s="173" t="str">
        <f t="shared" si="13"/>
        <v/>
      </c>
      <c r="BR14" s="174"/>
      <c r="BS14" s="176">
        <f t="shared" si="14"/>
        <v>0</v>
      </c>
      <c r="BT14" s="175">
        <f t="shared" si="16"/>
        <v>0</v>
      </c>
      <c r="BU14" s="175">
        <f t="shared" si="15"/>
        <v>0</v>
      </c>
      <c r="BV14" s="175"/>
      <c r="BW14" s="265"/>
      <c r="BX14" s="265"/>
      <c r="BY14" s="231"/>
      <c r="BZ14" s="231"/>
      <c r="CA14" s="231"/>
      <c r="CB14" s="231"/>
      <c r="CC14" s="231"/>
      <c r="CD14" s="231"/>
      <c r="CE14" s="231"/>
    </row>
    <row r="15" spans="1:93" ht="23.7" customHeight="1">
      <c r="A15" s="232">
        <v>8</v>
      </c>
      <c r="B15" s="267" t="str">
        <f>IF(D15&amp;E15="","",COUNT(B$8:B14)+1)</f>
        <v/>
      </c>
      <c r="C15" s="268"/>
      <c r="D15" s="269"/>
      <c r="E15" s="269"/>
      <c r="F15" s="269"/>
      <c r="G15" s="270"/>
      <c r="H15" s="271"/>
      <c r="I15" s="572"/>
      <c r="J15" s="272"/>
      <c r="K15" s="273"/>
      <c r="L15" s="365"/>
      <c r="M15" s="365"/>
      <c r="N15" s="274"/>
      <c r="O15" s="275" t="str">
        <f t="shared" si="0"/>
        <v/>
      </c>
      <c r="P15" s="366" t="str">
        <f t="shared" si="1"/>
        <v/>
      </c>
      <c r="Q15" s="276"/>
      <c r="R15" s="277"/>
      <c r="S15" s="367"/>
      <c r="T15" s="279"/>
      <c r="U15" s="280"/>
      <c r="V15" s="281"/>
      <c r="W15" s="518"/>
      <c r="X15" s="279"/>
      <c r="Y15" s="282"/>
      <c r="Z15" s="513"/>
      <c r="AA15" s="368"/>
      <c r="AB15" s="284"/>
      <c r="AC15" s="547"/>
      <c r="AD15" s="285"/>
      <c r="AE15" s="286"/>
      <c r="AF15" s="369"/>
      <c r="AG15" s="288" t="str">
        <f t="shared" si="2"/>
        <v/>
      </c>
      <c r="AH15" s="289"/>
      <c r="AI15" s="290"/>
      <c r="AJ15" s="291"/>
      <c r="AK15" s="370"/>
      <c r="AL15" s="293"/>
      <c r="AM15" s="294"/>
      <c r="AN15" s="295"/>
      <c r="AO15" s="296"/>
      <c r="AP15" s="297"/>
      <c r="AQ15" s="298"/>
      <c r="AR15" s="299"/>
      <c r="AS15" s="543"/>
      <c r="BE15" s="174" t="str">
        <f t="shared" si="3"/>
        <v/>
      </c>
      <c r="BF15" s="174" t="str">
        <f t="shared" si="4"/>
        <v/>
      </c>
      <c r="BG15" s="174" t="str">
        <f t="shared" si="5"/>
        <v/>
      </c>
      <c r="BH15" s="174" t="str">
        <f t="shared" si="6"/>
        <v/>
      </c>
      <c r="BI15" s="174"/>
      <c r="BJ15" s="174" t="str">
        <f t="shared" si="7"/>
        <v/>
      </c>
      <c r="BK15" s="174" t="str">
        <f t="shared" si="8"/>
        <v/>
      </c>
      <c r="BL15" s="174" t="str">
        <f t="shared" si="9"/>
        <v/>
      </c>
      <c r="BM15" s="174" t="str">
        <f t="shared" si="10"/>
        <v/>
      </c>
      <c r="BN15" s="174"/>
      <c r="BO15" s="174" t="str">
        <f t="shared" si="11"/>
        <v/>
      </c>
      <c r="BP15" s="264" t="str">
        <f t="shared" si="12"/>
        <v/>
      </c>
      <c r="BQ15" s="173" t="str">
        <f t="shared" si="13"/>
        <v/>
      </c>
      <c r="BR15" s="174"/>
      <c r="BS15" s="176">
        <f t="shared" si="14"/>
        <v>0</v>
      </c>
      <c r="BT15" s="175">
        <f t="shared" si="16"/>
        <v>0</v>
      </c>
      <c r="BU15" s="175">
        <f t="shared" si="15"/>
        <v>0</v>
      </c>
      <c r="BV15" s="175"/>
      <c r="BW15" s="265"/>
      <c r="BX15" s="265"/>
      <c r="BY15" s="231"/>
      <c r="BZ15" s="231"/>
      <c r="CA15" s="231"/>
      <c r="CB15" s="231"/>
      <c r="CC15" s="231"/>
      <c r="CD15" s="231"/>
      <c r="CE15" s="231"/>
    </row>
    <row r="16" spans="1:93" ht="23.7" customHeight="1">
      <c r="A16" s="232">
        <v>9</v>
      </c>
      <c r="B16" s="267" t="str">
        <f>IF(D16&amp;E16="","",COUNT(B$8:B15)+1)</f>
        <v/>
      </c>
      <c r="C16" s="268"/>
      <c r="D16" s="269"/>
      <c r="E16" s="269"/>
      <c r="F16" s="269"/>
      <c r="G16" s="270"/>
      <c r="H16" s="271"/>
      <c r="I16" s="572"/>
      <c r="J16" s="272"/>
      <c r="K16" s="273"/>
      <c r="L16" s="365"/>
      <c r="M16" s="365"/>
      <c r="N16" s="274"/>
      <c r="O16" s="275" t="str">
        <f t="shared" si="0"/>
        <v/>
      </c>
      <c r="P16" s="366" t="str">
        <f t="shared" si="1"/>
        <v/>
      </c>
      <c r="Q16" s="276"/>
      <c r="R16" s="277"/>
      <c r="S16" s="367"/>
      <c r="T16" s="279"/>
      <c r="U16" s="280"/>
      <c r="V16" s="281"/>
      <c r="W16" s="518"/>
      <c r="X16" s="279"/>
      <c r="Y16" s="282"/>
      <c r="Z16" s="513"/>
      <c r="AA16" s="368"/>
      <c r="AB16" s="284"/>
      <c r="AC16" s="547"/>
      <c r="AD16" s="285"/>
      <c r="AE16" s="286"/>
      <c r="AF16" s="369"/>
      <c r="AG16" s="288" t="str">
        <f t="shared" si="2"/>
        <v/>
      </c>
      <c r="AH16" s="289"/>
      <c r="AI16" s="290"/>
      <c r="AJ16" s="291"/>
      <c r="AK16" s="370"/>
      <c r="AL16" s="293"/>
      <c r="AM16" s="294"/>
      <c r="AN16" s="295"/>
      <c r="AO16" s="296"/>
      <c r="AP16" s="297"/>
      <c r="AQ16" s="298"/>
      <c r="AR16" s="299"/>
      <c r="AS16" s="543"/>
      <c r="BE16" s="174" t="str">
        <f t="shared" si="3"/>
        <v/>
      </c>
      <c r="BF16" s="174" t="str">
        <f t="shared" si="4"/>
        <v/>
      </c>
      <c r="BG16" s="174" t="str">
        <f t="shared" si="5"/>
        <v/>
      </c>
      <c r="BH16" s="174" t="str">
        <f t="shared" si="6"/>
        <v/>
      </c>
      <c r="BI16" s="174"/>
      <c r="BJ16" s="174" t="str">
        <f t="shared" si="7"/>
        <v/>
      </c>
      <c r="BK16" s="174" t="str">
        <f t="shared" si="8"/>
        <v/>
      </c>
      <c r="BL16" s="174" t="str">
        <f t="shared" si="9"/>
        <v/>
      </c>
      <c r="BM16" s="174" t="str">
        <f t="shared" si="10"/>
        <v/>
      </c>
      <c r="BN16" s="174"/>
      <c r="BO16" s="174" t="str">
        <f t="shared" si="11"/>
        <v/>
      </c>
      <c r="BP16" s="264" t="str">
        <f t="shared" si="12"/>
        <v/>
      </c>
      <c r="BQ16" s="173" t="str">
        <f t="shared" si="13"/>
        <v/>
      </c>
      <c r="BR16" s="174"/>
      <c r="BS16" s="176">
        <f t="shared" si="14"/>
        <v>0</v>
      </c>
      <c r="BT16" s="175">
        <f t="shared" si="16"/>
        <v>0</v>
      </c>
      <c r="BU16" s="175">
        <f t="shared" si="15"/>
        <v>0</v>
      </c>
      <c r="BV16" s="175"/>
      <c r="BW16" s="265"/>
      <c r="BX16" s="265"/>
      <c r="BY16" s="231"/>
    </row>
    <row r="17" spans="1:77" ht="23.7" customHeight="1">
      <c r="A17" s="232">
        <v>10</v>
      </c>
      <c r="B17" s="301" t="str">
        <f>IF(D17&amp;E17="","",COUNT(B$8:B16)+1)</f>
        <v/>
      </c>
      <c r="C17" s="302"/>
      <c r="D17" s="303"/>
      <c r="E17" s="303"/>
      <c r="F17" s="303"/>
      <c r="G17" s="304"/>
      <c r="H17" s="305"/>
      <c r="I17" s="573"/>
      <c r="J17" s="306"/>
      <c r="K17" s="307"/>
      <c r="L17" s="371"/>
      <c r="M17" s="371"/>
      <c r="N17" s="308"/>
      <c r="O17" s="309" t="str">
        <f t="shared" si="0"/>
        <v/>
      </c>
      <c r="P17" s="372" t="str">
        <f t="shared" si="1"/>
        <v/>
      </c>
      <c r="Q17" s="311"/>
      <c r="R17" s="312"/>
      <c r="S17" s="373"/>
      <c r="T17" s="314"/>
      <c r="U17" s="315"/>
      <c r="V17" s="316"/>
      <c r="W17" s="519"/>
      <c r="X17" s="314"/>
      <c r="Y17" s="317"/>
      <c r="Z17" s="514"/>
      <c r="AA17" s="374"/>
      <c r="AB17" s="319"/>
      <c r="AC17" s="548"/>
      <c r="AD17" s="320"/>
      <c r="AE17" s="321"/>
      <c r="AF17" s="375"/>
      <c r="AG17" s="323" t="str">
        <f t="shared" si="2"/>
        <v/>
      </c>
      <c r="AH17" s="324"/>
      <c r="AI17" s="325"/>
      <c r="AJ17" s="326"/>
      <c r="AK17" s="376"/>
      <c r="AL17" s="328"/>
      <c r="AM17" s="329"/>
      <c r="AN17" s="330"/>
      <c r="AO17" s="331"/>
      <c r="AP17" s="332"/>
      <c r="AQ17" s="333"/>
      <c r="AR17" s="229"/>
      <c r="AS17" s="543"/>
      <c r="BE17" s="174" t="str">
        <f t="shared" si="3"/>
        <v/>
      </c>
      <c r="BF17" s="174" t="str">
        <f t="shared" si="4"/>
        <v/>
      </c>
      <c r="BG17" s="174" t="str">
        <f t="shared" si="5"/>
        <v/>
      </c>
      <c r="BH17" s="174" t="str">
        <f t="shared" si="6"/>
        <v/>
      </c>
      <c r="BI17" s="174"/>
      <c r="BJ17" s="174" t="str">
        <f t="shared" si="7"/>
        <v/>
      </c>
      <c r="BK17" s="174" t="str">
        <f t="shared" si="8"/>
        <v/>
      </c>
      <c r="BL17" s="174" t="str">
        <f t="shared" si="9"/>
        <v/>
      </c>
      <c r="BM17" s="174" t="str">
        <f t="shared" si="10"/>
        <v/>
      </c>
      <c r="BN17" s="174"/>
      <c r="BO17" s="174" t="str">
        <f t="shared" si="11"/>
        <v/>
      </c>
      <c r="BP17" s="264" t="str">
        <f t="shared" si="12"/>
        <v/>
      </c>
      <c r="BQ17" s="173" t="str">
        <f t="shared" si="13"/>
        <v/>
      </c>
      <c r="BR17" s="174"/>
      <c r="BS17" s="176">
        <f t="shared" si="14"/>
        <v>0</v>
      </c>
      <c r="BT17" s="175">
        <f t="shared" si="16"/>
        <v>0</v>
      </c>
      <c r="BU17" s="175">
        <f t="shared" si="15"/>
        <v>0</v>
      </c>
      <c r="BV17" s="175"/>
      <c r="BW17" s="265"/>
      <c r="BX17" s="265"/>
      <c r="BY17" s="231"/>
    </row>
    <row r="18" spans="1:77" ht="23.7" customHeight="1">
      <c r="A18" s="232">
        <v>11</v>
      </c>
      <c r="B18" s="334" t="str">
        <f>IF(D18&amp;E18="","",COUNT(B$8:B17)+1)</f>
        <v/>
      </c>
      <c r="C18" s="335"/>
      <c r="D18" s="336"/>
      <c r="E18" s="336"/>
      <c r="F18" s="336"/>
      <c r="G18" s="337"/>
      <c r="H18" s="338"/>
      <c r="I18" s="574"/>
      <c r="J18" s="339"/>
      <c r="K18" s="340"/>
      <c r="L18" s="340"/>
      <c r="M18" s="340"/>
      <c r="N18" s="341"/>
      <c r="O18" s="342" t="str">
        <f t="shared" si="0"/>
        <v/>
      </c>
      <c r="P18" s="343" t="str">
        <f t="shared" si="1"/>
        <v/>
      </c>
      <c r="Q18" s="344"/>
      <c r="R18" s="345"/>
      <c r="S18" s="346"/>
      <c r="T18" s="347"/>
      <c r="U18" s="348"/>
      <c r="V18" s="349"/>
      <c r="W18" s="520"/>
      <c r="X18" s="347"/>
      <c r="Y18" s="350"/>
      <c r="Z18" s="515"/>
      <c r="AA18" s="351"/>
      <c r="AB18" s="352"/>
      <c r="AC18" s="549"/>
      <c r="AD18" s="353"/>
      <c r="AE18" s="354"/>
      <c r="AF18" s="355"/>
      <c r="AG18" s="356" t="str">
        <f t="shared" si="2"/>
        <v/>
      </c>
      <c r="AH18" s="357"/>
      <c r="AI18" s="358"/>
      <c r="AJ18" s="359"/>
      <c r="AK18" s="377"/>
      <c r="AL18" s="257"/>
      <c r="AM18" s="361"/>
      <c r="AN18" s="362"/>
      <c r="AO18" s="363"/>
      <c r="AP18" s="207"/>
      <c r="AQ18" s="364"/>
      <c r="AR18" s="209"/>
      <c r="AS18" s="543"/>
      <c r="BE18" s="174" t="str">
        <f t="shared" si="3"/>
        <v/>
      </c>
      <c r="BF18" s="174" t="str">
        <f t="shared" si="4"/>
        <v/>
      </c>
      <c r="BG18" s="174" t="str">
        <f t="shared" si="5"/>
        <v/>
      </c>
      <c r="BH18" s="174" t="str">
        <f t="shared" si="6"/>
        <v/>
      </c>
      <c r="BI18" s="174"/>
      <c r="BJ18" s="174" t="str">
        <f t="shared" si="7"/>
        <v/>
      </c>
      <c r="BK18" s="174" t="str">
        <f t="shared" si="8"/>
        <v/>
      </c>
      <c r="BL18" s="174" t="str">
        <f t="shared" si="9"/>
        <v/>
      </c>
      <c r="BM18" s="174" t="str">
        <f t="shared" si="10"/>
        <v/>
      </c>
      <c r="BN18" s="174"/>
      <c r="BO18" s="174" t="str">
        <f t="shared" si="11"/>
        <v/>
      </c>
      <c r="BP18" s="264" t="str">
        <f t="shared" si="12"/>
        <v/>
      </c>
      <c r="BQ18" s="173" t="str">
        <f t="shared" si="13"/>
        <v/>
      </c>
      <c r="BR18" s="174"/>
      <c r="BS18" s="176">
        <f t="shared" si="14"/>
        <v>0</v>
      </c>
      <c r="BT18" s="175">
        <f t="shared" si="16"/>
        <v>0</v>
      </c>
      <c r="BU18" s="175">
        <f t="shared" si="15"/>
        <v>0</v>
      </c>
      <c r="BV18" s="175"/>
      <c r="BW18" s="265"/>
      <c r="BX18" s="265"/>
      <c r="BY18" s="231"/>
    </row>
    <row r="19" spans="1:77" ht="23.7" customHeight="1">
      <c r="A19" s="232">
        <v>12</v>
      </c>
      <c r="B19" s="267" t="str">
        <f>IF(D19&amp;E19="","",COUNT(B$8:B18)+1)</f>
        <v/>
      </c>
      <c r="C19" s="268"/>
      <c r="D19" s="269"/>
      <c r="E19" s="269"/>
      <c r="F19" s="269"/>
      <c r="G19" s="270"/>
      <c r="H19" s="271"/>
      <c r="I19" s="572"/>
      <c r="J19" s="272"/>
      <c r="K19" s="273"/>
      <c r="L19" s="365"/>
      <c r="M19" s="365"/>
      <c r="N19" s="274"/>
      <c r="O19" s="275" t="str">
        <f t="shared" si="0"/>
        <v/>
      </c>
      <c r="P19" s="366" t="str">
        <f t="shared" si="1"/>
        <v/>
      </c>
      <c r="Q19" s="276"/>
      <c r="R19" s="277"/>
      <c r="S19" s="367"/>
      <c r="T19" s="279"/>
      <c r="U19" s="280"/>
      <c r="V19" s="281"/>
      <c r="W19" s="518"/>
      <c r="X19" s="279"/>
      <c r="Y19" s="282"/>
      <c r="Z19" s="513"/>
      <c r="AA19" s="368"/>
      <c r="AB19" s="284"/>
      <c r="AC19" s="547"/>
      <c r="AD19" s="285"/>
      <c r="AE19" s="286"/>
      <c r="AF19" s="369"/>
      <c r="AG19" s="288" t="str">
        <f t="shared" si="2"/>
        <v/>
      </c>
      <c r="AH19" s="289"/>
      <c r="AI19" s="290"/>
      <c r="AJ19" s="291"/>
      <c r="AK19" s="370"/>
      <c r="AL19" s="293"/>
      <c r="AM19" s="294"/>
      <c r="AN19" s="295"/>
      <c r="AO19" s="296"/>
      <c r="AP19" s="297"/>
      <c r="AQ19" s="298"/>
      <c r="AR19" s="299"/>
      <c r="AS19" s="543"/>
      <c r="BE19" s="174" t="str">
        <f t="shared" si="3"/>
        <v/>
      </c>
      <c r="BF19" s="174" t="str">
        <f t="shared" si="4"/>
        <v/>
      </c>
      <c r="BG19" s="174" t="str">
        <f t="shared" si="5"/>
        <v/>
      </c>
      <c r="BH19" s="174" t="str">
        <f t="shared" si="6"/>
        <v/>
      </c>
      <c r="BI19" s="174"/>
      <c r="BJ19" s="174" t="str">
        <f t="shared" si="7"/>
        <v/>
      </c>
      <c r="BK19" s="174" t="str">
        <f t="shared" si="8"/>
        <v/>
      </c>
      <c r="BL19" s="174" t="str">
        <f t="shared" si="9"/>
        <v/>
      </c>
      <c r="BM19" s="174" t="str">
        <f t="shared" si="10"/>
        <v/>
      </c>
      <c r="BN19" s="174"/>
      <c r="BO19" s="174" t="str">
        <f t="shared" si="11"/>
        <v/>
      </c>
      <c r="BP19" s="264" t="str">
        <f t="shared" si="12"/>
        <v/>
      </c>
      <c r="BQ19" s="173" t="str">
        <f t="shared" si="13"/>
        <v/>
      </c>
      <c r="BR19" s="174"/>
      <c r="BS19" s="176">
        <f t="shared" si="14"/>
        <v>0</v>
      </c>
      <c r="BT19" s="175">
        <f t="shared" si="16"/>
        <v>0</v>
      </c>
      <c r="BU19" s="175">
        <f t="shared" si="15"/>
        <v>0</v>
      </c>
      <c r="BV19" s="175"/>
      <c r="BW19" s="265"/>
      <c r="BX19" s="265"/>
      <c r="BY19" s="231"/>
    </row>
    <row r="20" spans="1:77" ht="23.7" customHeight="1">
      <c r="A20" s="232">
        <v>13</v>
      </c>
      <c r="B20" s="267" t="str">
        <f>IF(D20&amp;E20="","",COUNT(B$8:B19)+1)</f>
        <v/>
      </c>
      <c r="C20" s="268"/>
      <c r="D20" s="269"/>
      <c r="E20" s="269"/>
      <c r="F20" s="269"/>
      <c r="G20" s="270"/>
      <c r="H20" s="271"/>
      <c r="I20" s="572"/>
      <c r="J20" s="272"/>
      <c r="K20" s="273"/>
      <c r="L20" s="365"/>
      <c r="M20" s="365"/>
      <c r="N20" s="274"/>
      <c r="O20" s="275" t="str">
        <f t="shared" si="0"/>
        <v/>
      </c>
      <c r="P20" s="366" t="str">
        <f t="shared" si="1"/>
        <v/>
      </c>
      <c r="Q20" s="276"/>
      <c r="R20" s="277"/>
      <c r="S20" s="367"/>
      <c r="T20" s="279"/>
      <c r="U20" s="280"/>
      <c r="V20" s="281"/>
      <c r="W20" s="518"/>
      <c r="X20" s="279"/>
      <c r="Y20" s="282"/>
      <c r="Z20" s="513"/>
      <c r="AA20" s="368"/>
      <c r="AB20" s="284"/>
      <c r="AC20" s="547"/>
      <c r="AD20" s="285"/>
      <c r="AE20" s="286"/>
      <c r="AF20" s="369"/>
      <c r="AG20" s="288" t="str">
        <f t="shared" si="2"/>
        <v/>
      </c>
      <c r="AH20" s="289"/>
      <c r="AI20" s="290"/>
      <c r="AJ20" s="291"/>
      <c r="AK20" s="370"/>
      <c r="AL20" s="293"/>
      <c r="AM20" s="294"/>
      <c r="AN20" s="295"/>
      <c r="AO20" s="296"/>
      <c r="AP20" s="297"/>
      <c r="AQ20" s="298"/>
      <c r="AR20" s="299"/>
      <c r="AS20" s="543"/>
      <c r="BE20" s="174" t="str">
        <f t="shared" si="3"/>
        <v/>
      </c>
      <c r="BF20" s="174" t="str">
        <f t="shared" si="4"/>
        <v/>
      </c>
      <c r="BG20" s="174" t="str">
        <f t="shared" si="5"/>
        <v/>
      </c>
      <c r="BH20" s="174" t="str">
        <f t="shared" si="6"/>
        <v/>
      </c>
      <c r="BI20" s="174"/>
      <c r="BJ20" s="174" t="str">
        <f t="shared" si="7"/>
        <v/>
      </c>
      <c r="BK20" s="174" t="str">
        <f t="shared" si="8"/>
        <v/>
      </c>
      <c r="BL20" s="174" t="str">
        <f t="shared" si="9"/>
        <v/>
      </c>
      <c r="BM20" s="174" t="str">
        <f t="shared" si="10"/>
        <v/>
      </c>
      <c r="BN20" s="174"/>
      <c r="BO20" s="174" t="str">
        <f t="shared" si="11"/>
        <v/>
      </c>
      <c r="BP20" s="264" t="str">
        <f t="shared" si="12"/>
        <v/>
      </c>
      <c r="BQ20" s="173" t="str">
        <f t="shared" si="13"/>
        <v/>
      </c>
      <c r="BR20" s="174"/>
      <c r="BS20" s="176">
        <f t="shared" si="14"/>
        <v>0</v>
      </c>
      <c r="BT20" s="175">
        <f t="shared" si="16"/>
        <v>0</v>
      </c>
      <c r="BU20" s="175">
        <f t="shared" si="15"/>
        <v>0</v>
      </c>
      <c r="BV20" s="175"/>
      <c r="BW20" s="265"/>
      <c r="BX20" s="265"/>
      <c r="BY20" s="231"/>
    </row>
    <row r="21" spans="1:77" ht="23.7" customHeight="1">
      <c r="A21" s="232">
        <v>14</v>
      </c>
      <c r="B21" s="267" t="str">
        <f>IF(D21&amp;E21="","",COUNT(B$8:B20)+1)</f>
        <v/>
      </c>
      <c r="C21" s="268"/>
      <c r="D21" s="269"/>
      <c r="E21" s="269"/>
      <c r="F21" s="269"/>
      <c r="G21" s="270"/>
      <c r="H21" s="271"/>
      <c r="I21" s="572"/>
      <c r="J21" s="272"/>
      <c r="K21" s="273"/>
      <c r="L21" s="365"/>
      <c r="M21" s="365"/>
      <c r="N21" s="274"/>
      <c r="O21" s="275" t="str">
        <f t="shared" si="0"/>
        <v/>
      </c>
      <c r="P21" s="366" t="str">
        <f t="shared" si="1"/>
        <v/>
      </c>
      <c r="Q21" s="276"/>
      <c r="R21" s="277"/>
      <c r="S21" s="367"/>
      <c r="T21" s="279"/>
      <c r="U21" s="280"/>
      <c r="V21" s="281"/>
      <c r="W21" s="518"/>
      <c r="X21" s="279"/>
      <c r="Y21" s="282"/>
      <c r="Z21" s="513"/>
      <c r="AA21" s="368"/>
      <c r="AB21" s="284"/>
      <c r="AC21" s="547"/>
      <c r="AD21" s="285"/>
      <c r="AE21" s="286"/>
      <c r="AF21" s="369"/>
      <c r="AG21" s="288" t="str">
        <f t="shared" si="2"/>
        <v/>
      </c>
      <c r="AH21" s="289"/>
      <c r="AI21" s="290"/>
      <c r="AJ21" s="291"/>
      <c r="AK21" s="370"/>
      <c r="AL21" s="293"/>
      <c r="AM21" s="294"/>
      <c r="AN21" s="295"/>
      <c r="AO21" s="296"/>
      <c r="AP21" s="297"/>
      <c r="AQ21" s="298"/>
      <c r="AR21" s="299"/>
      <c r="AS21" s="543"/>
      <c r="BE21" s="174" t="str">
        <f t="shared" si="3"/>
        <v/>
      </c>
      <c r="BF21" s="174" t="str">
        <f t="shared" si="4"/>
        <v/>
      </c>
      <c r="BG21" s="174" t="str">
        <f t="shared" si="5"/>
        <v/>
      </c>
      <c r="BH21" s="174" t="str">
        <f t="shared" si="6"/>
        <v/>
      </c>
      <c r="BI21" s="174"/>
      <c r="BJ21" s="174" t="str">
        <f t="shared" si="7"/>
        <v/>
      </c>
      <c r="BK21" s="174" t="str">
        <f t="shared" si="8"/>
        <v/>
      </c>
      <c r="BL21" s="174" t="str">
        <f t="shared" si="9"/>
        <v/>
      </c>
      <c r="BM21" s="174" t="str">
        <f t="shared" si="10"/>
        <v/>
      </c>
      <c r="BN21" s="174"/>
      <c r="BO21" s="174" t="str">
        <f t="shared" si="11"/>
        <v/>
      </c>
      <c r="BP21" s="264" t="str">
        <f t="shared" si="12"/>
        <v/>
      </c>
      <c r="BQ21" s="173" t="str">
        <f t="shared" si="13"/>
        <v/>
      </c>
      <c r="BR21" s="174"/>
      <c r="BS21" s="176">
        <f t="shared" si="14"/>
        <v>0</v>
      </c>
      <c r="BT21" s="175">
        <f t="shared" si="16"/>
        <v>0</v>
      </c>
      <c r="BU21" s="175">
        <f t="shared" si="15"/>
        <v>0</v>
      </c>
      <c r="BV21" s="175"/>
      <c r="BW21" s="265"/>
      <c r="BX21" s="265"/>
      <c r="BY21" s="231"/>
    </row>
    <row r="22" spans="1:77" ht="23.7" customHeight="1">
      <c r="A22" s="232">
        <v>15</v>
      </c>
      <c r="B22" s="301" t="str">
        <f>IF(D22&amp;E22="","",COUNT(B$8:B21)+1)</f>
        <v/>
      </c>
      <c r="C22" s="302"/>
      <c r="D22" s="303"/>
      <c r="E22" s="303"/>
      <c r="F22" s="303"/>
      <c r="G22" s="304"/>
      <c r="H22" s="305"/>
      <c r="I22" s="573"/>
      <c r="J22" s="306"/>
      <c r="K22" s="307"/>
      <c r="L22" s="371"/>
      <c r="M22" s="371"/>
      <c r="N22" s="308"/>
      <c r="O22" s="309" t="str">
        <f t="shared" si="0"/>
        <v/>
      </c>
      <c r="P22" s="372" t="str">
        <f t="shared" si="1"/>
        <v/>
      </c>
      <c r="Q22" s="311"/>
      <c r="R22" s="312"/>
      <c r="S22" s="373"/>
      <c r="T22" s="314"/>
      <c r="U22" s="315"/>
      <c r="V22" s="316"/>
      <c r="W22" s="519"/>
      <c r="X22" s="314"/>
      <c r="Y22" s="317"/>
      <c r="Z22" s="514"/>
      <c r="AA22" s="374"/>
      <c r="AB22" s="319"/>
      <c r="AC22" s="548"/>
      <c r="AD22" s="320"/>
      <c r="AE22" s="321"/>
      <c r="AF22" s="375"/>
      <c r="AG22" s="323" t="str">
        <f t="shared" si="2"/>
        <v/>
      </c>
      <c r="AH22" s="324"/>
      <c r="AI22" s="325"/>
      <c r="AJ22" s="326"/>
      <c r="AK22" s="376"/>
      <c r="AL22" s="328"/>
      <c r="AM22" s="329"/>
      <c r="AN22" s="330"/>
      <c r="AO22" s="331"/>
      <c r="AP22" s="332"/>
      <c r="AQ22" s="333"/>
      <c r="AR22" s="229"/>
      <c r="AS22" s="543"/>
      <c r="BE22" s="174" t="str">
        <f t="shared" si="3"/>
        <v/>
      </c>
      <c r="BF22" s="174" t="str">
        <f t="shared" si="4"/>
        <v/>
      </c>
      <c r="BG22" s="174" t="str">
        <f t="shared" si="5"/>
        <v/>
      </c>
      <c r="BH22" s="174" t="str">
        <f t="shared" si="6"/>
        <v/>
      </c>
      <c r="BI22" s="174"/>
      <c r="BJ22" s="174" t="str">
        <f t="shared" si="7"/>
        <v/>
      </c>
      <c r="BK22" s="174" t="str">
        <f t="shared" si="8"/>
        <v/>
      </c>
      <c r="BL22" s="174" t="str">
        <f t="shared" si="9"/>
        <v/>
      </c>
      <c r="BM22" s="174" t="str">
        <f t="shared" si="10"/>
        <v/>
      </c>
      <c r="BN22" s="174"/>
      <c r="BO22" s="174" t="str">
        <f t="shared" si="11"/>
        <v/>
      </c>
      <c r="BP22" s="264" t="str">
        <f t="shared" si="12"/>
        <v/>
      </c>
      <c r="BQ22" s="173" t="str">
        <f t="shared" si="13"/>
        <v/>
      </c>
      <c r="BR22" s="174"/>
      <c r="BS22" s="176">
        <f t="shared" si="14"/>
        <v>0</v>
      </c>
      <c r="BT22" s="175">
        <f t="shared" si="16"/>
        <v>0</v>
      </c>
      <c r="BU22" s="175">
        <f t="shared" si="15"/>
        <v>0</v>
      </c>
      <c r="BV22" s="175"/>
      <c r="BW22" s="265"/>
      <c r="BX22" s="265"/>
      <c r="BY22" s="231"/>
    </row>
    <row r="23" spans="1:77" ht="23.7" customHeight="1">
      <c r="A23" s="232">
        <v>16</v>
      </c>
      <c r="B23" s="334" t="str">
        <f>IF(D23&amp;E23="","",COUNT(B$8:B22)+1)</f>
        <v/>
      </c>
      <c r="C23" s="335"/>
      <c r="D23" s="336"/>
      <c r="E23" s="336"/>
      <c r="F23" s="336"/>
      <c r="G23" s="337"/>
      <c r="H23" s="338"/>
      <c r="I23" s="574"/>
      <c r="J23" s="339"/>
      <c r="K23" s="340"/>
      <c r="L23" s="340"/>
      <c r="M23" s="340"/>
      <c r="N23" s="341"/>
      <c r="O23" s="342" t="str">
        <f t="shared" si="0"/>
        <v/>
      </c>
      <c r="P23" s="343" t="str">
        <f t="shared" si="1"/>
        <v/>
      </c>
      <c r="Q23" s="344"/>
      <c r="R23" s="345"/>
      <c r="S23" s="346"/>
      <c r="T23" s="347"/>
      <c r="U23" s="348"/>
      <c r="V23" s="349"/>
      <c r="W23" s="520"/>
      <c r="X23" s="347"/>
      <c r="Y23" s="350"/>
      <c r="Z23" s="515"/>
      <c r="AA23" s="351"/>
      <c r="AB23" s="352"/>
      <c r="AC23" s="549"/>
      <c r="AD23" s="353"/>
      <c r="AE23" s="354"/>
      <c r="AF23" s="355"/>
      <c r="AG23" s="356" t="str">
        <f t="shared" si="2"/>
        <v/>
      </c>
      <c r="AH23" s="357"/>
      <c r="AI23" s="358"/>
      <c r="AJ23" s="359"/>
      <c r="AK23" s="377"/>
      <c r="AL23" s="257"/>
      <c r="AM23" s="361"/>
      <c r="AN23" s="362"/>
      <c r="AO23" s="363"/>
      <c r="AP23" s="207"/>
      <c r="AQ23" s="364"/>
      <c r="AR23" s="209"/>
      <c r="AS23" s="543"/>
      <c r="BE23" s="174" t="str">
        <f t="shared" si="3"/>
        <v/>
      </c>
      <c r="BF23" s="174" t="str">
        <f t="shared" si="4"/>
        <v/>
      </c>
      <c r="BG23" s="174" t="str">
        <f t="shared" si="5"/>
        <v/>
      </c>
      <c r="BH23" s="174" t="str">
        <f t="shared" si="6"/>
        <v/>
      </c>
      <c r="BI23" s="174"/>
      <c r="BJ23" s="174" t="str">
        <f t="shared" si="7"/>
        <v/>
      </c>
      <c r="BK23" s="174" t="str">
        <f t="shared" si="8"/>
        <v/>
      </c>
      <c r="BL23" s="174" t="str">
        <f t="shared" si="9"/>
        <v/>
      </c>
      <c r="BM23" s="174" t="str">
        <f t="shared" si="10"/>
        <v/>
      </c>
      <c r="BN23" s="174"/>
      <c r="BO23" s="174" t="str">
        <f t="shared" si="11"/>
        <v/>
      </c>
      <c r="BP23" s="264" t="str">
        <f t="shared" si="12"/>
        <v/>
      </c>
      <c r="BQ23" s="173" t="str">
        <f t="shared" si="13"/>
        <v/>
      </c>
      <c r="BR23" s="174"/>
      <c r="BS23" s="176">
        <f t="shared" si="14"/>
        <v>0</v>
      </c>
      <c r="BT23" s="175">
        <f t="shared" si="16"/>
        <v>0</v>
      </c>
      <c r="BU23" s="175">
        <f t="shared" si="15"/>
        <v>0</v>
      </c>
      <c r="BV23" s="175"/>
      <c r="BW23" s="265"/>
      <c r="BX23" s="265"/>
      <c r="BY23" s="231"/>
    </row>
    <row r="24" spans="1:77" ht="23.7" customHeight="1">
      <c r="A24" s="232">
        <v>17</v>
      </c>
      <c r="B24" s="267" t="str">
        <f>IF(D24&amp;E24="","",COUNT(B$8:B23)+1)</f>
        <v/>
      </c>
      <c r="C24" s="268"/>
      <c r="D24" s="269"/>
      <c r="E24" s="269"/>
      <c r="F24" s="269"/>
      <c r="G24" s="270"/>
      <c r="H24" s="271"/>
      <c r="I24" s="572"/>
      <c r="J24" s="272"/>
      <c r="K24" s="273"/>
      <c r="L24" s="365"/>
      <c r="M24" s="365"/>
      <c r="N24" s="274"/>
      <c r="O24" s="275" t="str">
        <f t="shared" si="0"/>
        <v/>
      </c>
      <c r="P24" s="366" t="str">
        <f t="shared" si="1"/>
        <v/>
      </c>
      <c r="Q24" s="276"/>
      <c r="R24" s="277"/>
      <c r="S24" s="367"/>
      <c r="T24" s="279"/>
      <c r="U24" s="280"/>
      <c r="V24" s="281"/>
      <c r="W24" s="518"/>
      <c r="X24" s="279"/>
      <c r="Y24" s="282"/>
      <c r="Z24" s="513"/>
      <c r="AA24" s="368"/>
      <c r="AB24" s="284"/>
      <c r="AC24" s="547"/>
      <c r="AD24" s="285"/>
      <c r="AE24" s="286"/>
      <c r="AF24" s="369"/>
      <c r="AG24" s="288" t="str">
        <f t="shared" si="2"/>
        <v/>
      </c>
      <c r="AH24" s="289"/>
      <c r="AI24" s="290"/>
      <c r="AJ24" s="291"/>
      <c r="AK24" s="370"/>
      <c r="AL24" s="293"/>
      <c r="AM24" s="294"/>
      <c r="AN24" s="295"/>
      <c r="AO24" s="296"/>
      <c r="AP24" s="297"/>
      <c r="AQ24" s="298"/>
      <c r="AR24" s="299"/>
      <c r="AS24" s="543"/>
      <c r="BE24" s="174" t="str">
        <f t="shared" si="3"/>
        <v/>
      </c>
      <c r="BF24" s="174" t="str">
        <f t="shared" si="4"/>
        <v/>
      </c>
      <c r="BG24" s="174" t="str">
        <f t="shared" si="5"/>
        <v/>
      </c>
      <c r="BH24" s="174" t="str">
        <f t="shared" si="6"/>
        <v/>
      </c>
      <c r="BI24" s="174"/>
      <c r="BJ24" s="174" t="str">
        <f t="shared" si="7"/>
        <v/>
      </c>
      <c r="BK24" s="174" t="str">
        <f t="shared" si="8"/>
        <v/>
      </c>
      <c r="BL24" s="174" t="str">
        <f t="shared" si="9"/>
        <v/>
      </c>
      <c r="BM24" s="174" t="str">
        <f t="shared" si="10"/>
        <v/>
      </c>
      <c r="BN24" s="174"/>
      <c r="BO24" s="174" t="str">
        <f t="shared" si="11"/>
        <v/>
      </c>
      <c r="BP24" s="264" t="str">
        <f t="shared" si="12"/>
        <v/>
      </c>
      <c r="BQ24" s="173" t="str">
        <f t="shared" si="13"/>
        <v/>
      </c>
      <c r="BR24" s="174"/>
      <c r="BS24" s="176">
        <f t="shared" si="14"/>
        <v>0</v>
      </c>
      <c r="BT24" s="175">
        <f t="shared" si="16"/>
        <v>0</v>
      </c>
      <c r="BU24" s="175">
        <f t="shared" si="15"/>
        <v>0</v>
      </c>
      <c r="BV24" s="175"/>
      <c r="BW24" s="265"/>
      <c r="BX24" s="265"/>
      <c r="BY24" s="231"/>
    </row>
    <row r="25" spans="1:77" ht="23.7" customHeight="1">
      <c r="A25" s="232">
        <v>18</v>
      </c>
      <c r="B25" s="267" t="str">
        <f>IF(D25&amp;E25="","",COUNT(B$8:B24)+1)</f>
        <v/>
      </c>
      <c r="C25" s="268"/>
      <c r="D25" s="269"/>
      <c r="E25" s="269"/>
      <c r="F25" s="269"/>
      <c r="G25" s="270"/>
      <c r="H25" s="271"/>
      <c r="I25" s="572"/>
      <c r="J25" s="272"/>
      <c r="K25" s="273"/>
      <c r="L25" s="365"/>
      <c r="M25" s="365"/>
      <c r="N25" s="274"/>
      <c r="O25" s="275" t="str">
        <f t="shared" si="0"/>
        <v/>
      </c>
      <c r="P25" s="366" t="str">
        <f t="shared" si="1"/>
        <v/>
      </c>
      <c r="Q25" s="276"/>
      <c r="R25" s="277"/>
      <c r="S25" s="367"/>
      <c r="T25" s="279"/>
      <c r="U25" s="280"/>
      <c r="V25" s="281"/>
      <c r="W25" s="518"/>
      <c r="X25" s="279"/>
      <c r="Y25" s="282"/>
      <c r="Z25" s="513"/>
      <c r="AA25" s="368"/>
      <c r="AB25" s="284"/>
      <c r="AC25" s="547"/>
      <c r="AD25" s="285"/>
      <c r="AE25" s="286"/>
      <c r="AF25" s="369"/>
      <c r="AG25" s="288" t="str">
        <f t="shared" si="2"/>
        <v/>
      </c>
      <c r="AH25" s="289"/>
      <c r="AI25" s="290"/>
      <c r="AJ25" s="291"/>
      <c r="AK25" s="370"/>
      <c r="AL25" s="293"/>
      <c r="AM25" s="294"/>
      <c r="AN25" s="295"/>
      <c r="AO25" s="296"/>
      <c r="AP25" s="297"/>
      <c r="AQ25" s="298"/>
      <c r="AR25" s="299"/>
      <c r="AS25" s="543"/>
      <c r="BE25" s="174" t="str">
        <f t="shared" si="3"/>
        <v/>
      </c>
      <c r="BF25" s="174" t="str">
        <f t="shared" si="4"/>
        <v/>
      </c>
      <c r="BG25" s="174" t="str">
        <f t="shared" si="5"/>
        <v/>
      </c>
      <c r="BH25" s="174" t="str">
        <f t="shared" si="6"/>
        <v/>
      </c>
      <c r="BI25" s="174"/>
      <c r="BJ25" s="174" t="str">
        <f t="shared" si="7"/>
        <v/>
      </c>
      <c r="BK25" s="174" t="str">
        <f t="shared" si="8"/>
        <v/>
      </c>
      <c r="BL25" s="174" t="str">
        <f t="shared" si="9"/>
        <v/>
      </c>
      <c r="BM25" s="174" t="str">
        <f t="shared" si="10"/>
        <v/>
      </c>
      <c r="BN25" s="174"/>
      <c r="BO25" s="174" t="str">
        <f t="shared" si="11"/>
        <v/>
      </c>
      <c r="BP25" s="264" t="str">
        <f t="shared" si="12"/>
        <v/>
      </c>
      <c r="BQ25" s="173" t="str">
        <f t="shared" si="13"/>
        <v/>
      </c>
      <c r="BR25" s="174"/>
      <c r="BS25" s="176">
        <f t="shared" si="14"/>
        <v>0</v>
      </c>
      <c r="BT25" s="175">
        <f t="shared" si="16"/>
        <v>0</v>
      </c>
      <c r="BU25" s="175">
        <f t="shared" si="15"/>
        <v>0</v>
      </c>
      <c r="BV25" s="175"/>
      <c r="BW25" s="265"/>
      <c r="BX25" s="265"/>
      <c r="BY25" s="231"/>
    </row>
    <row r="26" spans="1:77" ht="23.7" customHeight="1">
      <c r="A26" s="232">
        <v>19</v>
      </c>
      <c r="B26" s="267" t="str">
        <f>IF(D26&amp;E26="","",COUNT(B$8:B25)+1)</f>
        <v/>
      </c>
      <c r="C26" s="268"/>
      <c r="D26" s="269"/>
      <c r="E26" s="269"/>
      <c r="F26" s="269"/>
      <c r="G26" s="270"/>
      <c r="H26" s="271"/>
      <c r="I26" s="572"/>
      <c r="J26" s="272"/>
      <c r="K26" s="273"/>
      <c r="L26" s="365"/>
      <c r="M26" s="365"/>
      <c r="N26" s="274"/>
      <c r="O26" s="275" t="str">
        <f t="shared" ref="O26:O39" si="17">IF(D26="","","千　葉")</f>
        <v/>
      </c>
      <c r="P26" s="366" t="str">
        <f t="shared" ref="P26:P39" si="18">IF(D26="","","JPN")</f>
        <v/>
      </c>
      <c r="Q26" s="276"/>
      <c r="R26" s="277"/>
      <c r="S26" s="367"/>
      <c r="T26" s="279"/>
      <c r="U26" s="280"/>
      <c r="V26" s="281"/>
      <c r="W26" s="518"/>
      <c r="X26" s="279"/>
      <c r="Y26" s="282"/>
      <c r="Z26" s="513"/>
      <c r="AA26" s="368"/>
      <c r="AB26" s="284"/>
      <c r="AC26" s="547"/>
      <c r="AD26" s="285"/>
      <c r="AE26" s="286"/>
      <c r="AF26" s="369"/>
      <c r="AG26" s="288" t="str">
        <f t="shared" si="2"/>
        <v/>
      </c>
      <c r="AH26" s="289"/>
      <c r="AI26" s="290"/>
      <c r="AJ26" s="291"/>
      <c r="AK26" s="370"/>
      <c r="AL26" s="293"/>
      <c r="AM26" s="294"/>
      <c r="AN26" s="295"/>
      <c r="AO26" s="296"/>
      <c r="AP26" s="297"/>
      <c r="AQ26" s="298"/>
      <c r="AR26" s="299"/>
      <c r="AS26" s="543"/>
      <c r="BE26" s="174" t="str">
        <f t="shared" si="3"/>
        <v/>
      </c>
      <c r="BF26" s="174" t="str">
        <f t="shared" si="4"/>
        <v/>
      </c>
      <c r="BG26" s="174" t="str">
        <f t="shared" si="5"/>
        <v/>
      </c>
      <c r="BH26" s="174" t="str">
        <f t="shared" si="6"/>
        <v/>
      </c>
      <c r="BI26" s="174"/>
      <c r="BJ26" s="174" t="str">
        <f t="shared" si="7"/>
        <v/>
      </c>
      <c r="BK26" s="174" t="str">
        <f t="shared" si="8"/>
        <v/>
      </c>
      <c r="BL26" s="174" t="str">
        <f t="shared" si="9"/>
        <v/>
      </c>
      <c r="BM26" s="174" t="str">
        <f t="shared" si="10"/>
        <v/>
      </c>
      <c r="BN26" s="174"/>
      <c r="BO26" s="174" t="str">
        <f t="shared" si="11"/>
        <v/>
      </c>
      <c r="BP26" s="264" t="str">
        <f t="shared" si="12"/>
        <v/>
      </c>
      <c r="BQ26" s="173" t="str">
        <f t="shared" si="13"/>
        <v/>
      </c>
      <c r="BR26" s="174"/>
      <c r="BS26" s="176">
        <f t="shared" si="14"/>
        <v>0</v>
      </c>
      <c r="BT26" s="175">
        <f t="shared" si="16"/>
        <v>0</v>
      </c>
      <c r="BU26" s="175">
        <f t="shared" si="15"/>
        <v>0</v>
      </c>
      <c r="BV26" s="175"/>
      <c r="BW26" s="265"/>
      <c r="BX26" s="265"/>
      <c r="BY26" s="231"/>
    </row>
    <row r="27" spans="1:77" ht="23.7" customHeight="1">
      <c r="A27" s="232">
        <v>20</v>
      </c>
      <c r="B27" s="301" t="str">
        <f>IF(D27&amp;E27="","",COUNT(B$8:B26)+1)</f>
        <v/>
      </c>
      <c r="C27" s="302"/>
      <c r="D27" s="303"/>
      <c r="E27" s="303"/>
      <c r="F27" s="303"/>
      <c r="G27" s="304"/>
      <c r="H27" s="305"/>
      <c r="I27" s="573"/>
      <c r="J27" s="306"/>
      <c r="K27" s="307"/>
      <c r="L27" s="371"/>
      <c r="M27" s="371"/>
      <c r="N27" s="308"/>
      <c r="O27" s="309" t="str">
        <f t="shared" si="17"/>
        <v/>
      </c>
      <c r="P27" s="372" t="str">
        <f t="shared" si="18"/>
        <v/>
      </c>
      <c r="Q27" s="311"/>
      <c r="R27" s="312"/>
      <c r="S27" s="373"/>
      <c r="T27" s="314"/>
      <c r="U27" s="315"/>
      <c r="V27" s="316"/>
      <c r="W27" s="519"/>
      <c r="X27" s="314"/>
      <c r="Y27" s="317"/>
      <c r="Z27" s="514"/>
      <c r="AA27" s="374"/>
      <c r="AB27" s="319"/>
      <c r="AC27" s="548"/>
      <c r="AD27" s="320"/>
      <c r="AE27" s="321"/>
      <c r="AF27" s="375"/>
      <c r="AG27" s="323" t="str">
        <f t="shared" si="2"/>
        <v/>
      </c>
      <c r="AH27" s="324"/>
      <c r="AI27" s="325"/>
      <c r="AJ27" s="326"/>
      <c r="AK27" s="376"/>
      <c r="AL27" s="328"/>
      <c r="AM27" s="329"/>
      <c r="AN27" s="330"/>
      <c r="AO27" s="331"/>
      <c r="AP27" s="332"/>
      <c r="AQ27" s="333"/>
      <c r="AR27" s="229"/>
      <c r="AS27" s="543"/>
      <c r="BE27" s="174" t="str">
        <f t="shared" si="3"/>
        <v/>
      </c>
      <c r="BF27" s="174" t="str">
        <f t="shared" si="4"/>
        <v/>
      </c>
      <c r="BG27" s="174" t="str">
        <f t="shared" si="5"/>
        <v/>
      </c>
      <c r="BH27" s="174" t="str">
        <f t="shared" si="6"/>
        <v/>
      </c>
      <c r="BI27" s="174"/>
      <c r="BJ27" s="174" t="str">
        <f t="shared" si="7"/>
        <v/>
      </c>
      <c r="BK27" s="174" t="str">
        <f t="shared" si="8"/>
        <v/>
      </c>
      <c r="BL27" s="174" t="str">
        <f t="shared" si="9"/>
        <v/>
      </c>
      <c r="BM27" s="174" t="str">
        <f t="shared" si="10"/>
        <v/>
      </c>
      <c r="BN27" s="174"/>
      <c r="BO27" s="174" t="str">
        <f t="shared" si="11"/>
        <v/>
      </c>
      <c r="BP27" s="264" t="str">
        <f t="shared" si="12"/>
        <v/>
      </c>
      <c r="BQ27" s="173" t="str">
        <f t="shared" si="13"/>
        <v/>
      </c>
      <c r="BR27" s="174"/>
      <c r="BS27" s="176">
        <f t="shared" si="14"/>
        <v>0</v>
      </c>
      <c r="BT27" s="175">
        <f t="shared" si="16"/>
        <v>0</v>
      </c>
      <c r="BU27" s="175">
        <f t="shared" si="15"/>
        <v>0</v>
      </c>
      <c r="BV27" s="175"/>
      <c r="BW27" s="265"/>
      <c r="BX27" s="265"/>
      <c r="BY27" s="231"/>
    </row>
    <row r="28" spans="1:77" ht="23.7" customHeight="1">
      <c r="A28" s="232">
        <v>21</v>
      </c>
      <c r="B28" s="334" t="str">
        <f>IF(D28&amp;E28="","",COUNT(B$8:B27)+1)</f>
        <v/>
      </c>
      <c r="C28" s="335"/>
      <c r="D28" s="336"/>
      <c r="E28" s="336"/>
      <c r="F28" s="336"/>
      <c r="G28" s="337"/>
      <c r="H28" s="338"/>
      <c r="I28" s="574"/>
      <c r="J28" s="339"/>
      <c r="K28" s="340"/>
      <c r="L28" s="340"/>
      <c r="M28" s="340"/>
      <c r="N28" s="341"/>
      <c r="O28" s="342" t="str">
        <f t="shared" si="17"/>
        <v/>
      </c>
      <c r="P28" s="343" t="str">
        <f t="shared" si="18"/>
        <v/>
      </c>
      <c r="Q28" s="344"/>
      <c r="R28" s="345"/>
      <c r="S28" s="346"/>
      <c r="T28" s="347"/>
      <c r="U28" s="348"/>
      <c r="V28" s="349"/>
      <c r="W28" s="520"/>
      <c r="X28" s="347"/>
      <c r="Y28" s="350"/>
      <c r="Z28" s="515"/>
      <c r="AA28" s="351"/>
      <c r="AB28" s="352"/>
      <c r="AC28" s="549"/>
      <c r="AD28" s="353"/>
      <c r="AE28" s="354"/>
      <c r="AF28" s="355"/>
      <c r="AG28" s="356" t="str">
        <f t="shared" si="2"/>
        <v/>
      </c>
      <c r="AH28" s="357"/>
      <c r="AI28" s="358"/>
      <c r="AJ28" s="359"/>
      <c r="AK28" s="377"/>
      <c r="AL28" s="257"/>
      <c r="AM28" s="361"/>
      <c r="AN28" s="362"/>
      <c r="AO28" s="363"/>
      <c r="AP28" s="207"/>
      <c r="AQ28" s="364"/>
      <c r="AR28" s="209"/>
      <c r="AS28" s="543"/>
      <c r="BE28" s="174" t="str">
        <f t="shared" si="3"/>
        <v/>
      </c>
      <c r="BF28" s="174" t="str">
        <f t="shared" si="4"/>
        <v/>
      </c>
      <c r="BG28" s="174" t="str">
        <f t="shared" si="5"/>
        <v/>
      </c>
      <c r="BH28" s="174" t="str">
        <f t="shared" si="6"/>
        <v/>
      </c>
      <c r="BI28" s="174"/>
      <c r="BJ28" s="174" t="str">
        <f t="shared" si="7"/>
        <v/>
      </c>
      <c r="BK28" s="174" t="str">
        <f t="shared" si="8"/>
        <v/>
      </c>
      <c r="BL28" s="174" t="str">
        <f t="shared" si="9"/>
        <v/>
      </c>
      <c r="BM28" s="174" t="str">
        <f t="shared" si="10"/>
        <v/>
      </c>
      <c r="BN28" s="174"/>
      <c r="BO28" s="174" t="str">
        <f t="shared" si="11"/>
        <v/>
      </c>
      <c r="BP28" s="264" t="str">
        <f t="shared" si="12"/>
        <v/>
      </c>
      <c r="BQ28" s="173" t="str">
        <f t="shared" si="13"/>
        <v/>
      </c>
      <c r="BR28" s="174"/>
      <c r="BS28" s="176">
        <f t="shared" si="14"/>
        <v>0</v>
      </c>
      <c r="BT28" s="175">
        <f t="shared" si="16"/>
        <v>0</v>
      </c>
      <c r="BU28" s="175">
        <f t="shared" si="15"/>
        <v>0</v>
      </c>
      <c r="BV28" s="175"/>
      <c r="BW28" s="265"/>
      <c r="BX28" s="265"/>
      <c r="BY28" s="231"/>
    </row>
    <row r="29" spans="1:77" ht="23.7" customHeight="1">
      <c r="A29" s="232">
        <v>22</v>
      </c>
      <c r="B29" s="267" t="str">
        <f>IF(D29&amp;E29="","",COUNT(B$8:B28)+1)</f>
        <v/>
      </c>
      <c r="C29" s="268"/>
      <c r="D29" s="269"/>
      <c r="E29" s="269"/>
      <c r="F29" s="269"/>
      <c r="G29" s="270"/>
      <c r="H29" s="271"/>
      <c r="I29" s="572"/>
      <c r="J29" s="272"/>
      <c r="K29" s="273"/>
      <c r="L29" s="365"/>
      <c r="M29" s="365"/>
      <c r="N29" s="274"/>
      <c r="O29" s="275" t="str">
        <f t="shared" si="17"/>
        <v/>
      </c>
      <c r="P29" s="366" t="str">
        <f t="shared" si="18"/>
        <v/>
      </c>
      <c r="Q29" s="276"/>
      <c r="R29" s="277"/>
      <c r="S29" s="367"/>
      <c r="T29" s="279"/>
      <c r="U29" s="280"/>
      <c r="V29" s="281"/>
      <c r="W29" s="518"/>
      <c r="X29" s="279"/>
      <c r="Y29" s="282"/>
      <c r="Z29" s="513"/>
      <c r="AA29" s="368"/>
      <c r="AB29" s="284"/>
      <c r="AC29" s="547"/>
      <c r="AD29" s="285"/>
      <c r="AE29" s="286"/>
      <c r="AF29" s="369"/>
      <c r="AG29" s="288" t="str">
        <f t="shared" si="2"/>
        <v/>
      </c>
      <c r="AH29" s="289"/>
      <c r="AI29" s="290"/>
      <c r="AJ29" s="291"/>
      <c r="AK29" s="370"/>
      <c r="AL29" s="293"/>
      <c r="AM29" s="294"/>
      <c r="AN29" s="295"/>
      <c r="AO29" s="296"/>
      <c r="AP29" s="297"/>
      <c r="AQ29" s="298"/>
      <c r="AR29" s="299"/>
      <c r="AS29" s="543"/>
      <c r="BE29" s="174" t="str">
        <f t="shared" si="3"/>
        <v/>
      </c>
      <c r="BF29" s="174" t="str">
        <f t="shared" si="4"/>
        <v/>
      </c>
      <c r="BG29" s="174" t="str">
        <f t="shared" si="5"/>
        <v/>
      </c>
      <c r="BH29" s="174" t="str">
        <f t="shared" si="6"/>
        <v/>
      </c>
      <c r="BI29" s="174"/>
      <c r="BJ29" s="174" t="str">
        <f t="shared" si="7"/>
        <v/>
      </c>
      <c r="BK29" s="174" t="str">
        <f t="shared" si="8"/>
        <v/>
      </c>
      <c r="BL29" s="174" t="str">
        <f t="shared" si="9"/>
        <v/>
      </c>
      <c r="BM29" s="174" t="str">
        <f t="shared" si="10"/>
        <v/>
      </c>
      <c r="BN29" s="174"/>
      <c r="BO29" s="174" t="str">
        <f t="shared" si="11"/>
        <v/>
      </c>
      <c r="BP29" s="264" t="str">
        <f t="shared" si="12"/>
        <v/>
      </c>
      <c r="BQ29" s="173" t="str">
        <f t="shared" si="13"/>
        <v/>
      </c>
      <c r="BR29" s="174"/>
      <c r="BS29" s="176">
        <f t="shared" si="14"/>
        <v>0</v>
      </c>
      <c r="BT29" s="175">
        <f t="shared" si="16"/>
        <v>0</v>
      </c>
      <c r="BU29" s="175">
        <f t="shared" si="15"/>
        <v>0</v>
      </c>
      <c r="BV29" s="175"/>
      <c r="BW29" s="265"/>
      <c r="BX29" s="265"/>
      <c r="BY29" s="231"/>
    </row>
    <row r="30" spans="1:77" ht="23.7" customHeight="1">
      <c r="A30" s="232">
        <v>23</v>
      </c>
      <c r="B30" s="267" t="str">
        <f>IF(D30&amp;E30="","",COUNT(B$8:B29)+1)</f>
        <v/>
      </c>
      <c r="C30" s="268"/>
      <c r="D30" s="269"/>
      <c r="E30" s="269"/>
      <c r="F30" s="269"/>
      <c r="G30" s="270"/>
      <c r="H30" s="271"/>
      <c r="I30" s="572"/>
      <c r="J30" s="272"/>
      <c r="K30" s="273"/>
      <c r="L30" s="365"/>
      <c r="M30" s="365"/>
      <c r="N30" s="274"/>
      <c r="O30" s="275" t="str">
        <f t="shared" si="17"/>
        <v/>
      </c>
      <c r="P30" s="366" t="str">
        <f t="shared" si="18"/>
        <v/>
      </c>
      <c r="Q30" s="276"/>
      <c r="R30" s="277"/>
      <c r="S30" s="367"/>
      <c r="T30" s="279"/>
      <c r="U30" s="280"/>
      <c r="V30" s="281"/>
      <c r="W30" s="518"/>
      <c r="X30" s="279"/>
      <c r="Y30" s="282"/>
      <c r="Z30" s="513"/>
      <c r="AA30" s="368"/>
      <c r="AB30" s="284"/>
      <c r="AC30" s="547"/>
      <c r="AD30" s="285"/>
      <c r="AE30" s="286"/>
      <c r="AF30" s="369"/>
      <c r="AG30" s="288" t="str">
        <f t="shared" si="2"/>
        <v/>
      </c>
      <c r="AH30" s="289"/>
      <c r="AI30" s="290"/>
      <c r="AJ30" s="291"/>
      <c r="AK30" s="370"/>
      <c r="AL30" s="293"/>
      <c r="AM30" s="294"/>
      <c r="AN30" s="295"/>
      <c r="AO30" s="296"/>
      <c r="AP30" s="297"/>
      <c r="AQ30" s="298"/>
      <c r="AR30" s="299"/>
      <c r="AS30" s="543"/>
      <c r="BE30" s="174" t="str">
        <f t="shared" si="3"/>
        <v/>
      </c>
      <c r="BF30" s="174" t="str">
        <f t="shared" si="4"/>
        <v/>
      </c>
      <c r="BG30" s="174" t="str">
        <f t="shared" si="5"/>
        <v/>
      </c>
      <c r="BH30" s="174" t="str">
        <f t="shared" si="6"/>
        <v/>
      </c>
      <c r="BI30" s="174"/>
      <c r="BJ30" s="174" t="str">
        <f t="shared" si="7"/>
        <v/>
      </c>
      <c r="BK30" s="174" t="str">
        <f t="shared" si="8"/>
        <v/>
      </c>
      <c r="BL30" s="174" t="str">
        <f t="shared" si="9"/>
        <v/>
      </c>
      <c r="BM30" s="174" t="str">
        <f t="shared" si="10"/>
        <v/>
      </c>
      <c r="BN30" s="174"/>
      <c r="BO30" s="174" t="str">
        <f t="shared" si="11"/>
        <v/>
      </c>
      <c r="BP30" s="264" t="str">
        <f t="shared" si="12"/>
        <v/>
      </c>
      <c r="BQ30" s="173" t="str">
        <f t="shared" si="13"/>
        <v/>
      </c>
      <c r="BR30" s="174"/>
      <c r="BS30" s="176">
        <f t="shared" si="14"/>
        <v>0</v>
      </c>
      <c r="BT30" s="175">
        <f t="shared" si="16"/>
        <v>0</v>
      </c>
      <c r="BU30" s="175">
        <f t="shared" si="15"/>
        <v>0</v>
      </c>
      <c r="BV30" s="175"/>
      <c r="BW30" s="265"/>
      <c r="BX30" s="265"/>
      <c r="BY30" s="231"/>
    </row>
    <row r="31" spans="1:77" ht="23.7" customHeight="1">
      <c r="A31" s="232">
        <v>24</v>
      </c>
      <c r="B31" s="267" t="str">
        <f>IF(D31&amp;E31="","",COUNT(B$8:B30)+1)</f>
        <v/>
      </c>
      <c r="C31" s="268"/>
      <c r="D31" s="269"/>
      <c r="E31" s="269"/>
      <c r="F31" s="269"/>
      <c r="G31" s="270"/>
      <c r="H31" s="271"/>
      <c r="I31" s="572"/>
      <c r="J31" s="272"/>
      <c r="K31" s="273"/>
      <c r="L31" s="365"/>
      <c r="M31" s="365"/>
      <c r="N31" s="274"/>
      <c r="O31" s="275" t="str">
        <f t="shared" si="17"/>
        <v/>
      </c>
      <c r="P31" s="366" t="str">
        <f t="shared" si="18"/>
        <v/>
      </c>
      <c r="Q31" s="276"/>
      <c r="R31" s="277"/>
      <c r="S31" s="367"/>
      <c r="T31" s="279"/>
      <c r="U31" s="280"/>
      <c r="V31" s="281"/>
      <c r="W31" s="518"/>
      <c r="X31" s="279"/>
      <c r="Y31" s="282"/>
      <c r="Z31" s="513"/>
      <c r="AA31" s="368"/>
      <c r="AB31" s="284"/>
      <c r="AC31" s="547"/>
      <c r="AD31" s="285"/>
      <c r="AE31" s="286"/>
      <c r="AF31" s="369"/>
      <c r="AG31" s="288" t="str">
        <f t="shared" si="2"/>
        <v/>
      </c>
      <c r="AH31" s="289"/>
      <c r="AI31" s="290"/>
      <c r="AJ31" s="291"/>
      <c r="AK31" s="370"/>
      <c r="AL31" s="293"/>
      <c r="AM31" s="294"/>
      <c r="AN31" s="295"/>
      <c r="AO31" s="296"/>
      <c r="AP31" s="297"/>
      <c r="AQ31" s="298"/>
      <c r="AR31" s="299"/>
      <c r="AS31" s="543"/>
      <c r="BE31" s="174" t="str">
        <f t="shared" si="3"/>
        <v/>
      </c>
      <c r="BF31" s="174" t="str">
        <f t="shared" si="4"/>
        <v/>
      </c>
      <c r="BG31" s="174" t="str">
        <f t="shared" si="5"/>
        <v/>
      </c>
      <c r="BH31" s="174" t="str">
        <f t="shared" si="6"/>
        <v/>
      </c>
      <c r="BI31" s="174"/>
      <c r="BJ31" s="174" t="str">
        <f t="shared" si="7"/>
        <v/>
      </c>
      <c r="BK31" s="174" t="str">
        <f t="shared" si="8"/>
        <v/>
      </c>
      <c r="BL31" s="174" t="str">
        <f t="shared" si="9"/>
        <v/>
      </c>
      <c r="BM31" s="174" t="str">
        <f t="shared" si="10"/>
        <v/>
      </c>
      <c r="BN31" s="174"/>
      <c r="BO31" s="174" t="str">
        <f t="shared" si="11"/>
        <v/>
      </c>
      <c r="BP31" s="264" t="str">
        <f t="shared" si="12"/>
        <v/>
      </c>
      <c r="BQ31" s="173" t="str">
        <f t="shared" si="13"/>
        <v/>
      </c>
      <c r="BR31" s="174"/>
      <c r="BS31" s="176">
        <f t="shared" si="14"/>
        <v>0</v>
      </c>
      <c r="BT31" s="175">
        <f t="shared" si="16"/>
        <v>0</v>
      </c>
      <c r="BU31" s="175">
        <f t="shared" si="15"/>
        <v>0</v>
      </c>
      <c r="BV31" s="175"/>
      <c r="BW31" s="265"/>
      <c r="BX31" s="265"/>
      <c r="BY31" s="231"/>
    </row>
    <row r="32" spans="1:77" ht="23.7" customHeight="1">
      <c r="A32" s="232">
        <v>25</v>
      </c>
      <c r="B32" s="301" t="str">
        <f>IF(D32&amp;E32="","",COUNT(B$8:B31)+1)</f>
        <v/>
      </c>
      <c r="C32" s="302"/>
      <c r="D32" s="303"/>
      <c r="E32" s="303"/>
      <c r="F32" s="303"/>
      <c r="G32" s="304"/>
      <c r="H32" s="305"/>
      <c r="I32" s="573"/>
      <c r="J32" s="306"/>
      <c r="K32" s="307"/>
      <c r="L32" s="371"/>
      <c r="M32" s="371"/>
      <c r="N32" s="308"/>
      <c r="O32" s="309" t="str">
        <f t="shared" si="17"/>
        <v/>
      </c>
      <c r="P32" s="372" t="str">
        <f t="shared" si="18"/>
        <v/>
      </c>
      <c r="Q32" s="311"/>
      <c r="R32" s="312"/>
      <c r="S32" s="373"/>
      <c r="T32" s="314"/>
      <c r="U32" s="315"/>
      <c r="V32" s="316"/>
      <c r="W32" s="519"/>
      <c r="X32" s="314"/>
      <c r="Y32" s="317"/>
      <c r="Z32" s="514"/>
      <c r="AA32" s="374"/>
      <c r="AB32" s="319"/>
      <c r="AC32" s="548"/>
      <c r="AD32" s="320"/>
      <c r="AE32" s="321"/>
      <c r="AF32" s="375"/>
      <c r="AG32" s="323" t="str">
        <f t="shared" si="2"/>
        <v/>
      </c>
      <c r="AH32" s="324"/>
      <c r="AI32" s="325"/>
      <c r="AJ32" s="326"/>
      <c r="AK32" s="376"/>
      <c r="AL32" s="328"/>
      <c r="AM32" s="329"/>
      <c r="AN32" s="330"/>
      <c r="AO32" s="331"/>
      <c r="AP32" s="332"/>
      <c r="AQ32" s="333"/>
      <c r="AR32" s="229"/>
      <c r="AS32" s="543"/>
      <c r="BE32" s="174" t="str">
        <f t="shared" si="3"/>
        <v/>
      </c>
      <c r="BF32" s="174" t="str">
        <f t="shared" si="4"/>
        <v/>
      </c>
      <c r="BG32" s="174" t="str">
        <f t="shared" si="5"/>
        <v/>
      </c>
      <c r="BH32" s="174" t="str">
        <f t="shared" si="6"/>
        <v/>
      </c>
      <c r="BI32" s="174"/>
      <c r="BJ32" s="174" t="str">
        <f t="shared" si="7"/>
        <v/>
      </c>
      <c r="BK32" s="174" t="str">
        <f t="shared" si="8"/>
        <v/>
      </c>
      <c r="BL32" s="174" t="str">
        <f t="shared" si="9"/>
        <v/>
      </c>
      <c r="BM32" s="174" t="str">
        <f t="shared" si="10"/>
        <v/>
      </c>
      <c r="BN32" s="174"/>
      <c r="BO32" s="174" t="str">
        <f t="shared" si="11"/>
        <v/>
      </c>
      <c r="BP32" s="264" t="str">
        <f t="shared" si="12"/>
        <v/>
      </c>
      <c r="BQ32" s="173" t="str">
        <f t="shared" si="13"/>
        <v/>
      </c>
      <c r="BR32" s="174"/>
      <c r="BS32" s="176">
        <f t="shared" si="14"/>
        <v>0</v>
      </c>
      <c r="BT32" s="175">
        <f t="shared" si="16"/>
        <v>0</v>
      </c>
      <c r="BU32" s="175">
        <f t="shared" si="15"/>
        <v>0</v>
      </c>
      <c r="BV32" s="175"/>
      <c r="BW32" s="265"/>
      <c r="BX32" s="265"/>
      <c r="BY32" s="231"/>
    </row>
    <row r="33" spans="1:77" ht="23.7" customHeight="1">
      <c r="A33" s="232">
        <v>26</v>
      </c>
      <c r="B33" s="334" t="str">
        <f>IF(D33&amp;E33="","",COUNT(B$8:B32)+1)</f>
        <v/>
      </c>
      <c r="C33" s="335"/>
      <c r="D33" s="336"/>
      <c r="E33" s="336"/>
      <c r="F33" s="336"/>
      <c r="G33" s="337"/>
      <c r="H33" s="338"/>
      <c r="I33" s="574"/>
      <c r="J33" s="339"/>
      <c r="K33" s="340"/>
      <c r="L33" s="340"/>
      <c r="M33" s="340"/>
      <c r="N33" s="341"/>
      <c r="O33" s="342" t="str">
        <f t="shared" si="17"/>
        <v/>
      </c>
      <c r="P33" s="343" t="str">
        <f t="shared" si="18"/>
        <v/>
      </c>
      <c r="Q33" s="344"/>
      <c r="R33" s="345"/>
      <c r="S33" s="346"/>
      <c r="T33" s="347"/>
      <c r="U33" s="348"/>
      <c r="V33" s="349"/>
      <c r="W33" s="520"/>
      <c r="X33" s="347"/>
      <c r="Y33" s="350"/>
      <c r="Z33" s="515"/>
      <c r="AA33" s="351"/>
      <c r="AB33" s="352"/>
      <c r="AC33" s="549"/>
      <c r="AD33" s="353"/>
      <c r="AE33" s="354"/>
      <c r="AF33" s="355"/>
      <c r="AG33" s="356" t="str">
        <f t="shared" si="2"/>
        <v/>
      </c>
      <c r="AH33" s="357"/>
      <c r="AI33" s="358"/>
      <c r="AJ33" s="359"/>
      <c r="AK33" s="377"/>
      <c r="AL33" s="257"/>
      <c r="AM33" s="361"/>
      <c r="AN33" s="362"/>
      <c r="AO33" s="363"/>
      <c r="AP33" s="207"/>
      <c r="AQ33" s="364"/>
      <c r="AR33" s="209"/>
      <c r="AS33" s="543"/>
      <c r="BE33" s="174" t="str">
        <f t="shared" si="3"/>
        <v/>
      </c>
      <c r="BF33" s="174" t="str">
        <f t="shared" si="4"/>
        <v/>
      </c>
      <c r="BG33" s="174" t="str">
        <f t="shared" si="5"/>
        <v/>
      </c>
      <c r="BH33" s="174" t="str">
        <f t="shared" si="6"/>
        <v/>
      </c>
      <c r="BI33" s="174"/>
      <c r="BJ33" s="174" t="str">
        <f t="shared" si="7"/>
        <v/>
      </c>
      <c r="BK33" s="174" t="str">
        <f t="shared" si="8"/>
        <v/>
      </c>
      <c r="BL33" s="174" t="str">
        <f t="shared" si="9"/>
        <v/>
      </c>
      <c r="BM33" s="174" t="str">
        <f t="shared" si="10"/>
        <v/>
      </c>
      <c r="BN33" s="174"/>
      <c r="BO33" s="174" t="str">
        <f t="shared" si="11"/>
        <v/>
      </c>
      <c r="BP33" s="264" t="str">
        <f t="shared" si="12"/>
        <v/>
      </c>
      <c r="BQ33" s="173" t="str">
        <f t="shared" si="13"/>
        <v/>
      </c>
      <c r="BR33" s="174"/>
      <c r="BS33" s="176">
        <f t="shared" si="14"/>
        <v>0</v>
      </c>
      <c r="BT33" s="175">
        <f t="shared" si="16"/>
        <v>0</v>
      </c>
      <c r="BU33" s="175">
        <f t="shared" si="15"/>
        <v>0</v>
      </c>
      <c r="BV33" s="175"/>
      <c r="BW33" s="265"/>
      <c r="BX33" s="265"/>
      <c r="BY33" s="231"/>
    </row>
    <row r="34" spans="1:77" ht="23.7" customHeight="1">
      <c r="A34" s="232">
        <v>27</v>
      </c>
      <c r="B34" s="267" t="str">
        <f>IF(D34&amp;E34="","",COUNT(B$8:B33)+1)</f>
        <v/>
      </c>
      <c r="C34" s="268"/>
      <c r="D34" s="269"/>
      <c r="E34" s="269"/>
      <c r="F34" s="269"/>
      <c r="G34" s="270"/>
      <c r="H34" s="271"/>
      <c r="I34" s="572"/>
      <c r="J34" s="272"/>
      <c r="K34" s="273"/>
      <c r="L34" s="365"/>
      <c r="M34" s="365"/>
      <c r="N34" s="274"/>
      <c r="O34" s="275" t="str">
        <f t="shared" si="17"/>
        <v/>
      </c>
      <c r="P34" s="366" t="str">
        <f t="shared" si="18"/>
        <v/>
      </c>
      <c r="Q34" s="276"/>
      <c r="R34" s="277"/>
      <c r="S34" s="367"/>
      <c r="T34" s="279"/>
      <c r="U34" s="280"/>
      <c r="V34" s="281"/>
      <c r="W34" s="518"/>
      <c r="X34" s="279"/>
      <c r="Y34" s="282"/>
      <c r="Z34" s="513"/>
      <c r="AA34" s="368"/>
      <c r="AB34" s="284"/>
      <c r="AC34" s="547"/>
      <c r="AD34" s="285"/>
      <c r="AE34" s="286"/>
      <c r="AF34" s="369"/>
      <c r="AG34" s="288" t="str">
        <f t="shared" si="2"/>
        <v/>
      </c>
      <c r="AH34" s="289"/>
      <c r="AI34" s="290"/>
      <c r="AJ34" s="291"/>
      <c r="AK34" s="370"/>
      <c r="AL34" s="293"/>
      <c r="AM34" s="294"/>
      <c r="AN34" s="295"/>
      <c r="AO34" s="296"/>
      <c r="AP34" s="297"/>
      <c r="AQ34" s="298"/>
      <c r="AR34" s="299"/>
      <c r="AS34" s="543"/>
      <c r="BE34" s="174" t="str">
        <f t="shared" si="3"/>
        <v/>
      </c>
      <c r="BF34" s="174" t="str">
        <f t="shared" si="4"/>
        <v/>
      </c>
      <c r="BG34" s="174" t="str">
        <f t="shared" si="5"/>
        <v/>
      </c>
      <c r="BH34" s="174" t="str">
        <f t="shared" si="6"/>
        <v/>
      </c>
      <c r="BI34" s="174"/>
      <c r="BJ34" s="174" t="str">
        <f t="shared" si="7"/>
        <v/>
      </c>
      <c r="BK34" s="174" t="str">
        <f t="shared" si="8"/>
        <v/>
      </c>
      <c r="BL34" s="174" t="str">
        <f t="shared" si="9"/>
        <v/>
      </c>
      <c r="BM34" s="174" t="str">
        <f t="shared" si="10"/>
        <v/>
      </c>
      <c r="BN34" s="174"/>
      <c r="BO34" s="174" t="str">
        <f t="shared" si="11"/>
        <v/>
      </c>
      <c r="BP34" s="264" t="str">
        <f t="shared" si="12"/>
        <v/>
      </c>
      <c r="BQ34" s="173" t="str">
        <f t="shared" si="13"/>
        <v/>
      </c>
      <c r="BR34" s="174"/>
      <c r="BS34" s="176">
        <f t="shared" si="14"/>
        <v>0</v>
      </c>
      <c r="BT34" s="175">
        <f t="shared" si="16"/>
        <v>0</v>
      </c>
      <c r="BU34" s="175">
        <f t="shared" si="15"/>
        <v>0</v>
      </c>
      <c r="BV34" s="175"/>
      <c r="BW34" s="265"/>
      <c r="BX34" s="265"/>
      <c r="BY34" s="231"/>
    </row>
    <row r="35" spans="1:77" ht="23.7" customHeight="1">
      <c r="A35" s="232">
        <v>28</v>
      </c>
      <c r="B35" s="267" t="str">
        <f>IF(D35&amp;E35="","",COUNT(B$8:B34)+1)</f>
        <v/>
      </c>
      <c r="C35" s="268"/>
      <c r="D35" s="269"/>
      <c r="E35" s="269"/>
      <c r="F35" s="269"/>
      <c r="G35" s="270"/>
      <c r="H35" s="271"/>
      <c r="I35" s="572"/>
      <c r="J35" s="272"/>
      <c r="K35" s="273"/>
      <c r="L35" s="365"/>
      <c r="M35" s="365"/>
      <c r="N35" s="274"/>
      <c r="O35" s="275" t="str">
        <f t="shared" si="17"/>
        <v/>
      </c>
      <c r="P35" s="366" t="str">
        <f t="shared" si="18"/>
        <v/>
      </c>
      <c r="Q35" s="276"/>
      <c r="R35" s="277"/>
      <c r="S35" s="367"/>
      <c r="T35" s="279"/>
      <c r="U35" s="280"/>
      <c r="V35" s="281"/>
      <c r="W35" s="518"/>
      <c r="X35" s="279"/>
      <c r="Y35" s="282"/>
      <c r="Z35" s="513"/>
      <c r="AA35" s="368"/>
      <c r="AB35" s="284"/>
      <c r="AC35" s="547"/>
      <c r="AD35" s="285"/>
      <c r="AE35" s="286"/>
      <c r="AF35" s="369"/>
      <c r="AG35" s="288" t="str">
        <f t="shared" si="2"/>
        <v/>
      </c>
      <c r="AH35" s="289"/>
      <c r="AI35" s="290"/>
      <c r="AJ35" s="291"/>
      <c r="AK35" s="370"/>
      <c r="AL35" s="293"/>
      <c r="AM35" s="294"/>
      <c r="AN35" s="295"/>
      <c r="AO35" s="296"/>
      <c r="AP35" s="297"/>
      <c r="AQ35" s="298"/>
      <c r="AR35" s="299"/>
      <c r="AS35" s="543"/>
      <c r="BE35" s="174" t="str">
        <f t="shared" si="3"/>
        <v/>
      </c>
      <c r="BF35" s="174" t="str">
        <f t="shared" si="4"/>
        <v/>
      </c>
      <c r="BG35" s="174" t="str">
        <f t="shared" si="5"/>
        <v/>
      </c>
      <c r="BH35" s="174" t="str">
        <f t="shared" si="6"/>
        <v/>
      </c>
      <c r="BI35" s="174"/>
      <c r="BJ35" s="174" t="str">
        <f t="shared" si="7"/>
        <v/>
      </c>
      <c r="BK35" s="174" t="str">
        <f t="shared" si="8"/>
        <v/>
      </c>
      <c r="BL35" s="174" t="str">
        <f t="shared" si="9"/>
        <v/>
      </c>
      <c r="BM35" s="174" t="str">
        <f t="shared" si="10"/>
        <v/>
      </c>
      <c r="BN35" s="174"/>
      <c r="BO35" s="174" t="str">
        <f t="shared" si="11"/>
        <v/>
      </c>
      <c r="BP35" s="264" t="str">
        <f t="shared" si="12"/>
        <v/>
      </c>
      <c r="BQ35" s="173" t="str">
        <f t="shared" si="13"/>
        <v/>
      </c>
      <c r="BR35" s="174"/>
      <c r="BS35" s="176">
        <f t="shared" si="14"/>
        <v>0</v>
      </c>
      <c r="BT35" s="175">
        <f t="shared" si="16"/>
        <v>0</v>
      </c>
      <c r="BU35" s="175">
        <f t="shared" si="15"/>
        <v>0</v>
      </c>
      <c r="BV35" s="175"/>
      <c r="BW35" s="265"/>
      <c r="BX35" s="265"/>
      <c r="BY35" s="231"/>
    </row>
    <row r="36" spans="1:77" ht="23.7" customHeight="1">
      <c r="A36" s="232">
        <v>29</v>
      </c>
      <c r="B36" s="267" t="str">
        <f>IF(D36&amp;E36="","",COUNT(B$8:B35)+1)</f>
        <v/>
      </c>
      <c r="C36" s="268"/>
      <c r="D36" s="269"/>
      <c r="E36" s="269"/>
      <c r="F36" s="269"/>
      <c r="G36" s="270"/>
      <c r="H36" s="271"/>
      <c r="I36" s="572"/>
      <c r="J36" s="272"/>
      <c r="K36" s="273"/>
      <c r="L36" s="365"/>
      <c r="M36" s="365"/>
      <c r="N36" s="274"/>
      <c r="O36" s="275" t="str">
        <f t="shared" si="17"/>
        <v/>
      </c>
      <c r="P36" s="366" t="str">
        <f t="shared" si="18"/>
        <v/>
      </c>
      <c r="Q36" s="276"/>
      <c r="R36" s="277"/>
      <c r="S36" s="367"/>
      <c r="T36" s="279"/>
      <c r="U36" s="280"/>
      <c r="V36" s="281"/>
      <c r="W36" s="518"/>
      <c r="X36" s="279"/>
      <c r="Y36" s="282"/>
      <c r="Z36" s="513"/>
      <c r="AA36" s="368"/>
      <c r="AB36" s="284"/>
      <c r="AC36" s="547"/>
      <c r="AD36" s="285"/>
      <c r="AE36" s="286"/>
      <c r="AF36" s="369"/>
      <c r="AG36" s="288" t="str">
        <f t="shared" si="2"/>
        <v/>
      </c>
      <c r="AH36" s="289"/>
      <c r="AI36" s="290"/>
      <c r="AJ36" s="291"/>
      <c r="AK36" s="370"/>
      <c r="AL36" s="293"/>
      <c r="AM36" s="294"/>
      <c r="AN36" s="295"/>
      <c r="AO36" s="296"/>
      <c r="AP36" s="297"/>
      <c r="AQ36" s="298"/>
      <c r="AR36" s="299"/>
      <c r="AS36" s="543"/>
      <c r="BE36" s="174" t="str">
        <f t="shared" si="3"/>
        <v/>
      </c>
      <c r="BF36" s="174" t="str">
        <f t="shared" si="4"/>
        <v/>
      </c>
      <c r="BG36" s="174" t="str">
        <f t="shared" si="5"/>
        <v/>
      </c>
      <c r="BH36" s="174" t="str">
        <f t="shared" si="6"/>
        <v/>
      </c>
      <c r="BI36" s="174"/>
      <c r="BJ36" s="174" t="str">
        <f t="shared" si="7"/>
        <v/>
      </c>
      <c r="BK36" s="174" t="str">
        <f t="shared" si="8"/>
        <v/>
      </c>
      <c r="BL36" s="174" t="str">
        <f t="shared" si="9"/>
        <v/>
      </c>
      <c r="BM36" s="174" t="str">
        <f t="shared" si="10"/>
        <v/>
      </c>
      <c r="BN36" s="174"/>
      <c r="BO36" s="174" t="str">
        <f t="shared" si="11"/>
        <v/>
      </c>
      <c r="BP36" s="264" t="str">
        <f t="shared" si="12"/>
        <v/>
      </c>
      <c r="BQ36" s="173" t="str">
        <f t="shared" si="13"/>
        <v/>
      </c>
      <c r="BR36" s="174"/>
      <c r="BS36" s="176">
        <f t="shared" si="14"/>
        <v>0</v>
      </c>
      <c r="BT36" s="175">
        <f t="shared" si="16"/>
        <v>0</v>
      </c>
      <c r="BU36" s="175">
        <f t="shared" si="15"/>
        <v>0</v>
      </c>
      <c r="BV36" s="175"/>
      <c r="BW36" s="265"/>
      <c r="BX36" s="265"/>
      <c r="BY36" s="231"/>
    </row>
    <row r="37" spans="1:77" ht="23.7" customHeight="1">
      <c r="A37" s="232">
        <v>30</v>
      </c>
      <c r="B37" s="301" t="str">
        <f>IF(D37&amp;E37="","",COUNT(B$8:B36)+1)</f>
        <v/>
      </c>
      <c r="C37" s="302"/>
      <c r="D37" s="303"/>
      <c r="E37" s="303"/>
      <c r="F37" s="303"/>
      <c r="G37" s="304"/>
      <c r="H37" s="305"/>
      <c r="I37" s="573"/>
      <c r="J37" s="306"/>
      <c r="K37" s="307"/>
      <c r="L37" s="371"/>
      <c r="M37" s="371"/>
      <c r="N37" s="308"/>
      <c r="O37" s="309" t="str">
        <f t="shared" si="17"/>
        <v/>
      </c>
      <c r="P37" s="372" t="str">
        <f t="shared" si="18"/>
        <v/>
      </c>
      <c r="Q37" s="311"/>
      <c r="R37" s="312"/>
      <c r="S37" s="373"/>
      <c r="T37" s="314"/>
      <c r="U37" s="315"/>
      <c r="V37" s="316"/>
      <c r="W37" s="519"/>
      <c r="X37" s="314"/>
      <c r="Y37" s="317"/>
      <c r="Z37" s="514"/>
      <c r="AA37" s="374"/>
      <c r="AB37" s="319"/>
      <c r="AC37" s="548"/>
      <c r="AD37" s="320"/>
      <c r="AE37" s="321"/>
      <c r="AF37" s="375"/>
      <c r="AG37" s="323" t="str">
        <f t="shared" si="2"/>
        <v/>
      </c>
      <c r="AH37" s="324"/>
      <c r="AI37" s="325"/>
      <c r="AJ37" s="326"/>
      <c r="AK37" s="376"/>
      <c r="AL37" s="328"/>
      <c r="AM37" s="329"/>
      <c r="AN37" s="330"/>
      <c r="AO37" s="331"/>
      <c r="AP37" s="332"/>
      <c r="AQ37" s="333"/>
      <c r="AR37" s="229"/>
      <c r="AS37" s="543"/>
      <c r="BE37" s="174" t="str">
        <f t="shared" si="3"/>
        <v/>
      </c>
      <c r="BF37" s="174" t="str">
        <f t="shared" si="4"/>
        <v/>
      </c>
      <c r="BG37" s="174" t="str">
        <f t="shared" si="5"/>
        <v/>
      </c>
      <c r="BH37" s="174" t="str">
        <f t="shared" si="6"/>
        <v/>
      </c>
      <c r="BI37" s="174"/>
      <c r="BJ37" s="174" t="str">
        <f t="shared" si="7"/>
        <v/>
      </c>
      <c r="BK37" s="174" t="str">
        <f t="shared" si="8"/>
        <v/>
      </c>
      <c r="BL37" s="174" t="str">
        <f t="shared" si="9"/>
        <v/>
      </c>
      <c r="BM37" s="174" t="str">
        <f t="shared" si="10"/>
        <v/>
      </c>
      <c r="BN37" s="174"/>
      <c r="BO37" s="174" t="str">
        <f t="shared" si="11"/>
        <v/>
      </c>
      <c r="BP37" s="264" t="str">
        <f t="shared" si="12"/>
        <v/>
      </c>
      <c r="BQ37" s="173" t="str">
        <f t="shared" si="13"/>
        <v/>
      </c>
      <c r="BR37" s="174"/>
      <c r="BS37" s="176">
        <f t="shared" si="14"/>
        <v>0</v>
      </c>
      <c r="BT37" s="175">
        <f t="shared" si="16"/>
        <v>0</v>
      </c>
      <c r="BU37" s="175">
        <f t="shared" si="15"/>
        <v>0</v>
      </c>
      <c r="BV37" s="175"/>
      <c r="BW37" s="265"/>
      <c r="BX37" s="265"/>
      <c r="BY37" s="231"/>
    </row>
    <row r="38" spans="1:77" ht="23.7" customHeight="1">
      <c r="A38" s="232">
        <v>31</v>
      </c>
      <c r="B38" s="334" t="str">
        <f>IF(D38&amp;E38="","",COUNT(B$8:B37)+1)</f>
        <v/>
      </c>
      <c r="C38" s="335"/>
      <c r="D38" s="336"/>
      <c r="E38" s="336"/>
      <c r="F38" s="336"/>
      <c r="G38" s="337"/>
      <c r="H38" s="338"/>
      <c r="I38" s="574"/>
      <c r="J38" s="339"/>
      <c r="K38" s="340"/>
      <c r="L38" s="340"/>
      <c r="M38" s="340"/>
      <c r="N38" s="341"/>
      <c r="O38" s="342" t="str">
        <f t="shared" si="17"/>
        <v/>
      </c>
      <c r="P38" s="343" t="str">
        <f t="shared" si="18"/>
        <v/>
      </c>
      <c r="Q38" s="344"/>
      <c r="R38" s="345"/>
      <c r="S38" s="346"/>
      <c r="T38" s="347"/>
      <c r="U38" s="348"/>
      <c r="V38" s="349"/>
      <c r="W38" s="520"/>
      <c r="X38" s="347"/>
      <c r="Y38" s="350"/>
      <c r="Z38" s="515"/>
      <c r="AA38" s="351"/>
      <c r="AB38" s="352"/>
      <c r="AC38" s="549"/>
      <c r="AD38" s="353"/>
      <c r="AE38" s="354"/>
      <c r="AF38" s="355"/>
      <c r="AG38" s="356" t="str">
        <f t="shared" si="2"/>
        <v/>
      </c>
      <c r="AH38" s="357"/>
      <c r="AI38" s="358"/>
      <c r="AJ38" s="359"/>
      <c r="AK38" s="377"/>
      <c r="AL38" s="257"/>
      <c r="AM38" s="361"/>
      <c r="AN38" s="362"/>
      <c r="AO38" s="363"/>
      <c r="AP38" s="207"/>
      <c r="AQ38" s="364"/>
      <c r="AR38" s="209"/>
      <c r="AS38" s="543"/>
      <c r="BE38" s="174" t="str">
        <f t="shared" si="3"/>
        <v/>
      </c>
      <c r="BF38" s="174" t="str">
        <f t="shared" si="4"/>
        <v/>
      </c>
      <c r="BG38" s="174" t="str">
        <f t="shared" si="5"/>
        <v/>
      </c>
      <c r="BH38" s="174" t="str">
        <f t="shared" si="6"/>
        <v/>
      </c>
      <c r="BI38" s="174"/>
      <c r="BJ38" s="174" t="str">
        <f t="shared" si="7"/>
        <v/>
      </c>
      <c r="BK38" s="174" t="str">
        <f t="shared" si="8"/>
        <v/>
      </c>
      <c r="BL38" s="174" t="str">
        <f t="shared" si="9"/>
        <v/>
      </c>
      <c r="BM38" s="174" t="str">
        <f t="shared" si="10"/>
        <v/>
      </c>
      <c r="BN38" s="174"/>
      <c r="BO38" s="174" t="str">
        <f t="shared" si="11"/>
        <v/>
      </c>
      <c r="BP38" s="264" t="str">
        <f t="shared" si="12"/>
        <v/>
      </c>
      <c r="BQ38" s="173" t="str">
        <f t="shared" si="13"/>
        <v/>
      </c>
      <c r="BR38" s="174"/>
      <c r="BS38" s="176">
        <f t="shared" si="14"/>
        <v>0</v>
      </c>
      <c r="BT38" s="175">
        <f t="shared" si="16"/>
        <v>0</v>
      </c>
      <c r="BU38" s="175">
        <f t="shared" si="15"/>
        <v>0</v>
      </c>
      <c r="BV38" s="175"/>
      <c r="BW38" s="265"/>
      <c r="BX38" s="265"/>
      <c r="BY38" s="231"/>
    </row>
    <row r="39" spans="1:77" ht="23.7" customHeight="1">
      <c r="A39" s="232">
        <v>32</v>
      </c>
      <c r="B39" s="267" t="str">
        <f>IF(D39&amp;E39="","",COUNT(B$8:B38)+1)</f>
        <v/>
      </c>
      <c r="C39" s="268"/>
      <c r="D39" s="269"/>
      <c r="E39" s="269"/>
      <c r="F39" s="269"/>
      <c r="G39" s="270"/>
      <c r="H39" s="271"/>
      <c r="I39" s="572"/>
      <c r="J39" s="272"/>
      <c r="K39" s="273"/>
      <c r="L39" s="365"/>
      <c r="M39" s="365"/>
      <c r="N39" s="274"/>
      <c r="O39" s="275" t="str">
        <f t="shared" si="17"/>
        <v/>
      </c>
      <c r="P39" s="366" t="str">
        <f t="shared" si="18"/>
        <v/>
      </c>
      <c r="Q39" s="276"/>
      <c r="R39" s="277"/>
      <c r="S39" s="367"/>
      <c r="T39" s="279"/>
      <c r="U39" s="280"/>
      <c r="V39" s="281"/>
      <c r="W39" s="518"/>
      <c r="X39" s="279"/>
      <c r="Y39" s="282"/>
      <c r="Z39" s="513"/>
      <c r="AA39" s="368"/>
      <c r="AB39" s="284"/>
      <c r="AC39" s="547"/>
      <c r="AD39" s="285"/>
      <c r="AE39" s="286"/>
      <c r="AF39" s="369"/>
      <c r="AG39" s="288" t="str">
        <f t="shared" si="2"/>
        <v/>
      </c>
      <c r="AH39" s="289"/>
      <c r="AI39" s="290"/>
      <c r="AJ39" s="291"/>
      <c r="AK39" s="370"/>
      <c r="AL39" s="293"/>
      <c r="AM39" s="294"/>
      <c r="AN39" s="295"/>
      <c r="AO39" s="296"/>
      <c r="AP39" s="297"/>
      <c r="AQ39" s="298"/>
      <c r="AR39" s="299"/>
      <c r="AS39" s="543"/>
      <c r="BE39" s="174" t="str">
        <f t="shared" si="3"/>
        <v/>
      </c>
      <c r="BF39" s="174" t="str">
        <f t="shared" si="4"/>
        <v/>
      </c>
      <c r="BG39" s="174" t="str">
        <f t="shared" si="5"/>
        <v/>
      </c>
      <c r="BH39" s="174" t="str">
        <f t="shared" si="6"/>
        <v/>
      </c>
      <c r="BI39" s="174"/>
      <c r="BJ39" s="174" t="str">
        <f t="shared" si="7"/>
        <v/>
      </c>
      <c r="BK39" s="174" t="str">
        <f t="shared" si="8"/>
        <v/>
      </c>
      <c r="BL39" s="174" t="str">
        <f t="shared" si="9"/>
        <v/>
      </c>
      <c r="BM39" s="174" t="str">
        <f t="shared" si="10"/>
        <v/>
      </c>
      <c r="BN39" s="174"/>
      <c r="BO39" s="174" t="str">
        <f t="shared" si="11"/>
        <v/>
      </c>
      <c r="BP39" s="264" t="str">
        <f t="shared" si="12"/>
        <v/>
      </c>
      <c r="BQ39" s="173" t="str">
        <f t="shared" si="13"/>
        <v/>
      </c>
      <c r="BR39" s="174"/>
      <c r="BS39" s="176">
        <f t="shared" si="14"/>
        <v>0</v>
      </c>
      <c r="BT39" s="175">
        <f t="shared" si="16"/>
        <v>0</v>
      </c>
      <c r="BU39" s="175">
        <f t="shared" si="15"/>
        <v>0</v>
      </c>
      <c r="BV39" s="175"/>
      <c r="BW39" s="265"/>
      <c r="BX39" s="265"/>
      <c r="BY39" s="231"/>
    </row>
    <row r="40" spans="1:77" ht="23.7" customHeight="1">
      <c r="A40" s="232">
        <v>33</v>
      </c>
      <c r="B40" s="267" t="str">
        <f>IF(D40&amp;E40="","",COUNT(B$8:B39)+1)</f>
        <v/>
      </c>
      <c r="C40" s="268"/>
      <c r="D40" s="269"/>
      <c r="E40" s="269"/>
      <c r="F40" s="269"/>
      <c r="G40" s="270"/>
      <c r="H40" s="271"/>
      <c r="I40" s="572"/>
      <c r="J40" s="272"/>
      <c r="K40" s="273"/>
      <c r="L40" s="365"/>
      <c r="M40" s="365"/>
      <c r="N40" s="274"/>
      <c r="O40" s="275" t="str">
        <f t="shared" ref="O40:O56" si="19">IF(D40="","","千　葉")</f>
        <v/>
      </c>
      <c r="P40" s="366" t="str">
        <f t="shared" ref="P40:P56" si="20">IF(D40="","","JPN")</f>
        <v/>
      </c>
      <c r="Q40" s="276"/>
      <c r="R40" s="277"/>
      <c r="S40" s="367"/>
      <c r="T40" s="279"/>
      <c r="U40" s="280"/>
      <c r="V40" s="281"/>
      <c r="W40" s="518"/>
      <c r="X40" s="279"/>
      <c r="Y40" s="282"/>
      <c r="Z40" s="513"/>
      <c r="AA40" s="368"/>
      <c r="AB40" s="284"/>
      <c r="AC40" s="547"/>
      <c r="AD40" s="285"/>
      <c r="AE40" s="286"/>
      <c r="AF40" s="369"/>
      <c r="AG40" s="288" t="str">
        <f t="shared" ref="AG40:AG57" si="21">IF(AD40="","","A")</f>
        <v/>
      </c>
      <c r="AH40" s="289"/>
      <c r="AI40" s="290"/>
      <c r="AJ40" s="291"/>
      <c r="AK40" s="370"/>
      <c r="AL40" s="293"/>
      <c r="AM40" s="294"/>
      <c r="AN40" s="295"/>
      <c r="AO40" s="296"/>
      <c r="AP40" s="297"/>
      <c r="AQ40" s="298"/>
      <c r="AR40" s="299"/>
      <c r="AS40" s="543"/>
      <c r="BE40" s="174" t="str">
        <f t="shared" ref="BE40:BE57" si="22">IF($I40="","","_1")</f>
        <v/>
      </c>
      <c r="BF40" s="174" t="str">
        <f t="shared" ref="BF40:BF57" si="23">IF($J40="男","M",(IF($J40="女","F","")))</f>
        <v/>
      </c>
      <c r="BG40" s="174" t="str">
        <f t="shared" ref="BG40:BG57" si="24">IF($K40="","",$K40)</f>
        <v/>
      </c>
      <c r="BH40" s="174" t="str">
        <f t="shared" ref="BH40:BH57" si="25">BE40&amp;BF40&amp;BG40</f>
        <v/>
      </c>
      <c r="BI40" s="174"/>
      <c r="BJ40" s="174" t="str">
        <f t="shared" ref="BJ40:BJ57" si="26">IF($I40="","","_2")</f>
        <v/>
      </c>
      <c r="BK40" s="174" t="str">
        <f t="shared" ref="BK40:BK57" si="27">IF($J40="男","M",(IF($J40="女","F","")))</f>
        <v/>
      </c>
      <c r="BL40" s="174" t="str">
        <f t="shared" ref="BL40:BL57" si="28">IF($K40="","",$K40)</f>
        <v/>
      </c>
      <c r="BM40" s="174" t="str">
        <f t="shared" ref="BM40:BM57" si="29">BJ40&amp;BK40&amp;BL40</f>
        <v/>
      </c>
      <c r="BN40" s="174"/>
      <c r="BO40" s="174" t="str">
        <f t="shared" ref="BO40:BO57" si="30">IF($J40="男","M",(IF($J40="女","F","")))</f>
        <v/>
      </c>
      <c r="BP40" s="264" t="str">
        <f t="shared" ref="BP40:BP57" si="31">IF($J40="","","Ｒ")</f>
        <v/>
      </c>
      <c r="BQ40" s="173" t="str">
        <f t="shared" ref="BQ40:BQ57" si="32">BO40&amp;BP40</f>
        <v/>
      </c>
      <c r="BR40" s="174"/>
      <c r="BS40" s="176">
        <f t="shared" ref="BS40:BS57" si="33">IF(Q40="",0,1)</f>
        <v>0</v>
      </c>
      <c r="BT40" s="175">
        <f t="shared" si="16"/>
        <v>0</v>
      </c>
      <c r="BU40" s="175">
        <f t="shared" ref="BU40:BU57" si="34">BS40+BT40</f>
        <v>0</v>
      </c>
      <c r="BV40" s="175"/>
      <c r="BW40" s="265"/>
      <c r="BX40" s="265"/>
      <c r="BY40" s="231"/>
    </row>
    <row r="41" spans="1:77" ht="23.7" customHeight="1">
      <c r="A41" s="232">
        <v>34</v>
      </c>
      <c r="B41" s="267" t="str">
        <f>IF(D41&amp;E41="","",COUNT(B$8:B40)+1)</f>
        <v/>
      </c>
      <c r="C41" s="268"/>
      <c r="D41" s="269"/>
      <c r="E41" s="269"/>
      <c r="F41" s="269"/>
      <c r="G41" s="270"/>
      <c r="H41" s="271"/>
      <c r="I41" s="572"/>
      <c r="J41" s="272"/>
      <c r="K41" s="273"/>
      <c r="L41" s="365"/>
      <c r="M41" s="365"/>
      <c r="N41" s="274"/>
      <c r="O41" s="275" t="str">
        <f t="shared" si="19"/>
        <v/>
      </c>
      <c r="P41" s="366" t="str">
        <f t="shared" si="20"/>
        <v/>
      </c>
      <c r="Q41" s="276"/>
      <c r="R41" s="277"/>
      <c r="S41" s="367"/>
      <c r="T41" s="279"/>
      <c r="U41" s="280"/>
      <c r="V41" s="281"/>
      <c r="W41" s="518"/>
      <c r="X41" s="279"/>
      <c r="Y41" s="282"/>
      <c r="Z41" s="513"/>
      <c r="AA41" s="368"/>
      <c r="AB41" s="284"/>
      <c r="AC41" s="547"/>
      <c r="AD41" s="285"/>
      <c r="AE41" s="286"/>
      <c r="AF41" s="369"/>
      <c r="AG41" s="288" t="str">
        <f t="shared" si="21"/>
        <v/>
      </c>
      <c r="AH41" s="289"/>
      <c r="AI41" s="290"/>
      <c r="AJ41" s="291"/>
      <c r="AK41" s="370"/>
      <c r="AL41" s="293"/>
      <c r="AM41" s="294"/>
      <c r="AN41" s="295"/>
      <c r="AO41" s="296"/>
      <c r="AP41" s="297"/>
      <c r="AQ41" s="298"/>
      <c r="AR41" s="299"/>
      <c r="AS41" s="543"/>
      <c r="BE41" s="174" t="str">
        <f t="shared" si="22"/>
        <v/>
      </c>
      <c r="BF41" s="174" t="str">
        <f t="shared" si="23"/>
        <v/>
      </c>
      <c r="BG41" s="174" t="str">
        <f t="shared" si="24"/>
        <v/>
      </c>
      <c r="BH41" s="174" t="str">
        <f t="shared" si="25"/>
        <v/>
      </c>
      <c r="BI41" s="174"/>
      <c r="BJ41" s="174" t="str">
        <f t="shared" si="26"/>
        <v/>
      </c>
      <c r="BK41" s="174" t="str">
        <f t="shared" si="27"/>
        <v/>
      </c>
      <c r="BL41" s="174" t="str">
        <f t="shared" si="28"/>
        <v/>
      </c>
      <c r="BM41" s="174" t="str">
        <f t="shared" si="29"/>
        <v/>
      </c>
      <c r="BN41" s="174"/>
      <c r="BO41" s="174" t="str">
        <f t="shared" si="30"/>
        <v/>
      </c>
      <c r="BP41" s="264" t="str">
        <f t="shared" si="31"/>
        <v/>
      </c>
      <c r="BQ41" s="173" t="str">
        <f t="shared" si="32"/>
        <v/>
      </c>
      <c r="BR41" s="174"/>
      <c r="BS41" s="176">
        <f t="shared" si="33"/>
        <v>0</v>
      </c>
      <c r="BT41" s="175">
        <f t="shared" si="16"/>
        <v>0</v>
      </c>
      <c r="BU41" s="175">
        <f t="shared" si="34"/>
        <v>0</v>
      </c>
      <c r="BV41" s="175"/>
      <c r="BW41" s="265"/>
      <c r="BX41" s="265"/>
      <c r="BY41" s="231"/>
    </row>
    <row r="42" spans="1:77" ht="23.7" customHeight="1">
      <c r="A42" s="232">
        <v>35</v>
      </c>
      <c r="B42" s="301" t="str">
        <f>IF(D42&amp;E42="","",COUNT(B$8:B41)+1)</f>
        <v/>
      </c>
      <c r="C42" s="302"/>
      <c r="D42" s="303"/>
      <c r="E42" s="303"/>
      <c r="F42" s="303"/>
      <c r="G42" s="304"/>
      <c r="H42" s="305"/>
      <c r="I42" s="573"/>
      <c r="J42" s="306"/>
      <c r="K42" s="307"/>
      <c r="L42" s="371"/>
      <c r="M42" s="371"/>
      <c r="N42" s="308"/>
      <c r="O42" s="309" t="str">
        <f t="shared" si="19"/>
        <v/>
      </c>
      <c r="P42" s="372" t="str">
        <f t="shared" si="20"/>
        <v/>
      </c>
      <c r="Q42" s="311"/>
      <c r="R42" s="312"/>
      <c r="S42" s="373"/>
      <c r="T42" s="314"/>
      <c r="U42" s="315"/>
      <c r="V42" s="316"/>
      <c r="W42" s="519"/>
      <c r="X42" s="314"/>
      <c r="Y42" s="317"/>
      <c r="Z42" s="514"/>
      <c r="AA42" s="374"/>
      <c r="AB42" s="319"/>
      <c r="AC42" s="548"/>
      <c r="AD42" s="320"/>
      <c r="AE42" s="321"/>
      <c r="AF42" s="375"/>
      <c r="AG42" s="323" t="str">
        <f t="shared" si="21"/>
        <v/>
      </c>
      <c r="AH42" s="324"/>
      <c r="AI42" s="325"/>
      <c r="AJ42" s="326"/>
      <c r="AK42" s="376"/>
      <c r="AL42" s="328"/>
      <c r="AM42" s="329"/>
      <c r="AN42" s="330"/>
      <c r="AO42" s="331"/>
      <c r="AP42" s="332"/>
      <c r="AQ42" s="333"/>
      <c r="AR42" s="229"/>
      <c r="AS42" s="543"/>
      <c r="BE42" s="174" t="str">
        <f t="shared" si="22"/>
        <v/>
      </c>
      <c r="BF42" s="174" t="str">
        <f t="shared" si="23"/>
        <v/>
      </c>
      <c r="BG42" s="174" t="str">
        <f t="shared" si="24"/>
        <v/>
      </c>
      <c r="BH42" s="174" t="str">
        <f t="shared" si="25"/>
        <v/>
      </c>
      <c r="BI42" s="174"/>
      <c r="BJ42" s="174" t="str">
        <f t="shared" si="26"/>
        <v/>
      </c>
      <c r="BK42" s="174" t="str">
        <f t="shared" si="27"/>
        <v/>
      </c>
      <c r="BL42" s="174" t="str">
        <f t="shared" si="28"/>
        <v/>
      </c>
      <c r="BM42" s="174" t="str">
        <f t="shared" si="29"/>
        <v/>
      </c>
      <c r="BN42" s="174"/>
      <c r="BO42" s="174" t="str">
        <f t="shared" si="30"/>
        <v/>
      </c>
      <c r="BP42" s="264" t="str">
        <f t="shared" si="31"/>
        <v/>
      </c>
      <c r="BQ42" s="173" t="str">
        <f t="shared" si="32"/>
        <v/>
      </c>
      <c r="BR42" s="174"/>
      <c r="BS42" s="176">
        <f t="shared" si="33"/>
        <v>0</v>
      </c>
      <c r="BT42" s="175">
        <f t="shared" si="16"/>
        <v>0</v>
      </c>
      <c r="BU42" s="175">
        <f t="shared" si="34"/>
        <v>0</v>
      </c>
      <c r="BV42" s="175"/>
      <c r="BW42" s="265"/>
      <c r="BX42" s="265"/>
      <c r="BY42" s="231"/>
    </row>
    <row r="43" spans="1:77" ht="23.7" customHeight="1">
      <c r="A43" s="232">
        <v>36</v>
      </c>
      <c r="B43" s="334" t="str">
        <f>IF(D43&amp;E43="","",COUNT(B$8:B42)+1)</f>
        <v/>
      </c>
      <c r="C43" s="335"/>
      <c r="D43" s="336"/>
      <c r="E43" s="336"/>
      <c r="F43" s="336"/>
      <c r="G43" s="337"/>
      <c r="H43" s="338"/>
      <c r="I43" s="574"/>
      <c r="J43" s="339"/>
      <c r="K43" s="340"/>
      <c r="L43" s="340"/>
      <c r="M43" s="340"/>
      <c r="N43" s="341"/>
      <c r="O43" s="342" t="str">
        <f t="shared" si="19"/>
        <v/>
      </c>
      <c r="P43" s="343" t="str">
        <f t="shared" si="20"/>
        <v/>
      </c>
      <c r="Q43" s="344"/>
      <c r="R43" s="345"/>
      <c r="S43" s="346"/>
      <c r="T43" s="347"/>
      <c r="U43" s="348"/>
      <c r="V43" s="349"/>
      <c r="W43" s="520"/>
      <c r="X43" s="347"/>
      <c r="Y43" s="350"/>
      <c r="Z43" s="515"/>
      <c r="AA43" s="351"/>
      <c r="AB43" s="352"/>
      <c r="AC43" s="549"/>
      <c r="AD43" s="353"/>
      <c r="AE43" s="354"/>
      <c r="AF43" s="355"/>
      <c r="AG43" s="356" t="str">
        <f t="shared" si="21"/>
        <v/>
      </c>
      <c r="AH43" s="357"/>
      <c r="AI43" s="358"/>
      <c r="AJ43" s="359"/>
      <c r="AK43" s="377"/>
      <c r="AL43" s="257"/>
      <c r="AM43" s="361"/>
      <c r="AN43" s="362"/>
      <c r="AO43" s="363"/>
      <c r="AP43" s="207"/>
      <c r="AQ43" s="364"/>
      <c r="AR43" s="209"/>
      <c r="AS43" s="543"/>
      <c r="BE43" s="174" t="str">
        <f t="shared" si="22"/>
        <v/>
      </c>
      <c r="BF43" s="174" t="str">
        <f t="shared" si="23"/>
        <v/>
      </c>
      <c r="BG43" s="174" t="str">
        <f t="shared" si="24"/>
        <v/>
      </c>
      <c r="BH43" s="174" t="str">
        <f t="shared" si="25"/>
        <v/>
      </c>
      <c r="BI43" s="174"/>
      <c r="BJ43" s="174" t="str">
        <f t="shared" si="26"/>
        <v/>
      </c>
      <c r="BK43" s="174" t="str">
        <f t="shared" si="27"/>
        <v/>
      </c>
      <c r="BL43" s="174" t="str">
        <f t="shared" si="28"/>
        <v/>
      </c>
      <c r="BM43" s="174" t="str">
        <f t="shared" si="29"/>
        <v/>
      </c>
      <c r="BN43" s="174"/>
      <c r="BO43" s="174" t="str">
        <f t="shared" si="30"/>
        <v/>
      </c>
      <c r="BP43" s="264" t="str">
        <f t="shared" si="31"/>
        <v/>
      </c>
      <c r="BQ43" s="173" t="str">
        <f t="shared" si="32"/>
        <v/>
      </c>
      <c r="BR43" s="174"/>
      <c r="BS43" s="176">
        <f t="shared" si="33"/>
        <v>0</v>
      </c>
      <c r="BT43" s="175">
        <f t="shared" si="16"/>
        <v>0</v>
      </c>
      <c r="BU43" s="175">
        <f t="shared" si="34"/>
        <v>0</v>
      </c>
      <c r="BV43" s="175"/>
      <c r="BW43" s="265"/>
      <c r="BX43" s="265"/>
      <c r="BY43" s="231"/>
    </row>
    <row r="44" spans="1:77" ht="23.7" customHeight="1">
      <c r="A44" s="232">
        <v>37</v>
      </c>
      <c r="B44" s="267" t="str">
        <f>IF(D44&amp;E44="","",COUNT(B$8:B43)+1)</f>
        <v/>
      </c>
      <c r="C44" s="268"/>
      <c r="D44" s="269"/>
      <c r="E44" s="269"/>
      <c r="F44" s="269"/>
      <c r="G44" s="270"/>
      <c r="H44" s="271"/>
      <c r="I44" s="572"/>
      <c r="J44" s="272"/>
      <c r="K44" s="273"/>
      <c r="L44" s="365"/>
      <c r="M44" s="365"/>
      <c r="N44" s="274"/>
      <c r="O44" s="275" t="str">
        <f t="shared" si="19"/>
        <v/>
      </c>
      <c r="P44" s="366" t="str">
        <f t="shared" si="20"/>
        <v/>
      </c>
      <c r="Q44" s="276"/>
      <c r="R44" s="277"/>
      <c r="S44" s="367"/>
      <c r="T44" s="279"/>
      <c r="U44" s="280"/>
      <c r="V44" s="281"/>
      <c r="W44" s="518"/>
      <c r="X44" s="279"/>
      <c r="Y44" s="282"/>
      <c r="Z44" s="513"/>
      <c r="AA44" s="368"/>
      <c r="AB44" s="284"/>
      <c r="AC44" s="547"/>
      <c r="AD44" s="285"/>
      <c r="AE44" s="286"/>
      <c r="AF44" s="369"/>
      <c r="AG44" s="288" t="str">
        <f t="shared" si="21"/>
        <v/>
      </c>
      <c r="AH44" s="289"/>
      <c r="AI44" s="290"/>
      <c r="AJ44" s="291"/>
      <c r="AK44" s="370"/>
      <c r="AL44" s="293"/>
      <c r="AM44" s="294"/>
      <c r="AN44" s="295"/>
      <c r="AO44" s="296"/>
      <c r="AP44" s="297"/>
      <c r="AQ44" s="298"/>
      <c r="AR44" s="299"/>
      <c r="AS44" s="543"/>
      <c r="BE44" s="174" t="str">
        <f t="shared" si="22"/>
        <v/>
      </c>
      <c r="BF44" s="174" t="str">
        <f t="shared" si="23"/>
        <v/>
      </c>
      <c r="BG44" s="174" t="str">
        <f t="shared" si="24"/>
        <v/>
      </c>
      <c r="BH44" s="174" t="str">
        <f t="shared" si="25"/>
        <v/>
      </c>
      <c r="BI44" s="174"/>
      <c r="BJ44" s="174" t="str">
        <f t="shared" si="26"/>
        <v/>
      </c>
      <c r="BK44" s="174" t="str">
        <f t="shared" si="27"/>
        <v/>
      </c>
      <c r="BL44" s="174" t="str">
        <f t="shared" si="28"/>
        <v/>
      </c>
      <c r="BM44" s="174" t="str">
        <f t="shared" si="29"/>
        <v/>
      </c>
      <c r="BN44" s="174"/>
      <c r="BO44" s="174" t="str">
        <f t="shared" si="30"/>
        <v/>
      </c>
      <c r="BP44" s="264" t="str">
        <f t="shared" si="31"/>
        <v/>
      </c>
      <c r="BQ44" s="173" t="str">
        <f t="shared" si="32"/>
        <v/>
      </c>
      <c r="BR44" s="174"/>
      <c r="BS44" s="176">
        <f t="shared" si="33"/>
        <v>0</v>
      </c>
      <c r="BT44" s="175">
        <f t="shared" si="16"/>
        <v>0</v>
      </c>
      <c r="BU44" s="175">
        <f t="shared" si="34"/>
        <v>0</v>
      </c>
      <c r="BV44" s="175"/>
      <c r="BW44" s="265"/>
      <c r="BX44" s="265"/>
      <c r="BY44" s="231"/>
    </row>
    <row r="45" spans="1:77" ht="23.7" customHeight="1">
      <c r="A45" s="232">
        <v>38</v>
      </c>
      <c r="B45" s="267" t="str">
        <f>IF(D45&amp;E45="","",COUNT(B$8:B44)+1)</f>
        <v/>
      </c>
      <c r="C45" s="268"/>
      <c r="D45" s="269"/>
      <c r="E45" s="269"/>
      <c r="F45" s="269"/>
      <c r="G45" s="270"/>
      <c r="H45" s="271"/>
      <c r="I45" s="572"/>
      <c r="J45" s="272"/>
      <c r="K45" s="273"/>
      <c r="L45" s="365"/>
      <c r="M45" s="365"/>
      <c r="N45" s="274"/>
      <c r="O45" s="275" t="str">
        <f t="shared" si="19"/>
        <v/>
      </c>
      <c r="P45" s="366" t="str">
        <f t="shared" si="20"/>
        <v/>
      </c>
      <c r="Q45" s="276"/>
      <c r="R45" s="277"/>
      <c r="S45" s="367"/>
      <c r="T45" s="279"/>
      <c r="U45" s="280"/>
      <c r="V45" s="281"/>
      <c r="W45" s="518"/>
      <c r="X45" s="279"/>
      <c r="Y45" s="282"/>
      <c r="Z45" s="513"/>
      <c r="AA45" s="368"/>
      <c r="AB45" s="284"/>
      <c r="AC45" s="547"/>
      <c r="AD45" s="285"/>
      <c r="AE45" s="286"/>
      <c r="AF45" s="369"/>
      <c r="AG45" s="288" t="str">
        <f t="shared" si="21"/>
        <v/>
      </c>
      <c r="AH45" s="289"/>
      <c r="AI45" s="290"/>
      <c r="AJ45" s="291"/>
      <c r="AK45" s="370"/>
      <c r="AL45" s="293"/>
      <c r="AM45" s="294"/>
      <c r="AN45" s="295"/>
      <c r="AO45" s="296"/>
      <c r="AP45" s="297"/>
      <c r="AQ45" s="298"/>
      <c r="AR45" s="299"/>
      <c r="AS45" s="543"/>
      <c r="BE45" s="174" t="str">
        <f t="shared" si="22"/>
        <v/>
      </c>
      <c r="BF45" s="174" t="str">
        <f t="shared" si="23"/>
        <v/>
      </c>
      <c r="BG45" s="174" t="str">
        <f t="shared" si="24"/>
        <v/>
      </c>
      <c r="BH45" s="174" t="str">
        <f t="shared" si="25"/>
        <v/>
      </c>
      <c r="BI45" s="174"/>
      <c r="BJ45" s="174" t="str">
        <f t="shared" si="26"/>
        <v/>
      </c>
      <c r="BK45" s="174" t="str">
        <f t="shared" si="27"/>
        <v/>
      </c>
      <c r="BL45" s="174" t="str">
        <f t="shared" si="28"/>
        <v/>
      </c>
      <c r="BM45" s="174" t="str">
        <f t="shared" si="29"/>
        <v/>
      </c>
      <c r="BN45" s="174"/>
      <c r="BO45" s="174" t="str">
        <f t="shared" si="30"/>
        <v/>
      </c>
      <c r="BP45" s="264" t="str">
        <f t="shared" si="31"/>
        <v/>
      </c>
      <c r="BQ45" s="173" t="str">
        <f t="shared" si="32"/>
        <v/>
      </c>
      <c r="BR45" s="174"/>
      <c r="BS45" s="176">
        <f t="shared" si="33"/>
        <v>0</v>
      </c>
      <c r="BT45" s="175">
        <f t="shared" si="16"/>
        <v>0</v>
      </c>
      <c r="BU45" s="175">
        <f t="shared" si="34"/>
        <v>0</v>
      </c>
      <c r="BV45" s="175"/>
      <c r="BW45" s="265"/>
      <c r="BX45" s="265"/>
      <c r="BY45" s="231"/>
    </row>
    <row r="46" spans="1:77" ht="23.7" customHeight="1">
      <c r="A46" s="232">
        <v>39</v>
      </c>
      <c r="B46" s="267" t="str">
        <f>IF(D46&amp;E46="","",COUNT(B$8:B45)+1)</f>
        <v/>
      </c>
      <c r="C46" s="268"/>
      <c r="D46" s="269"/>
      <c r="E46" s="269"/>
      <c r="F46" s="269"/>
      <c r="G46" s="270"/>
      <c r="H46" s="271"/>
      <c r="I46" s="572"/>
      <c r="J46" s="272"/>
      <c r="K46" s="273"/>
      <c r="L46" s="365"/>
      <c r="M46" s="365"/>
      <c r="N46" s="274"/>
      <c r="O46" s="275" t="str">
        <f t="shared" si="19"/>
        <v/>
      </c>
      <c r="P46" s="366" t="str">
        <f t="shared" si="20"/>
        <v/>
      </c>
      <c r="Q46" s="276"/>
      <c r="R46" s="277"/>
      <c r="S46" s="367"/>
      <c r="T46" s="279"/>
      <c r="U46" s="280"/>
      <c r="V46" s="281"/>
      <c r="W46" s="518"/>
      <c r="X46" s="279"/>
      <c r="Y46" s="282"/>
      <c r="Z46" s="513"/>
      <c r="AA46" s="368"/>
      <c r="AB46" s="284"/>
      <c r="AC46" s="547"/>
      <c r="AD46" s="285"/>
      <c r="AE46" s="286"/>
      <c r="AF46" s="369"/>
      <c r="AG46" s="288" t="str">
        <f t="shared" si="21"/>
        <v/>
      </c>
      <c r="AH46" s="289"/>
      <c r="AI46" s="290"/>
      <c r="AJ46" s="291"/>
      <c r="AK46" s="370"/>
      <c r="AL46" s="293"/>
      <c r="AM46" s="294"/>
      <c r="AN46" s="295"/>
      <c r="AO46" s="296"/>
      <c r="AP46" s="297"/>
      <c r="AQ46" s="298"/>
      <c r="AR46" s="299"/>
      <c r="AS46" s="543"/>
      <c r="BE46" s="174" t="str">
        <f t="shared" si="22"/>
        <v/>
      </c>
      <c r="BF46" s="174" t="str">
        <f t="shared" si="23"/>
        <v/>
      </c>
      <c r="BG46" s="174" t="str">
        <f t="shared" si="24"/>
        <v/>
      </c>
      <c r="BH46" s="174" t="str">
        <f t="shared" si="25"/>
        <v/>
      </c>
      <c r="BI46" s="174"/>
      <c r="BJ46" s="174" t="str">
        <f t="shared" si="26"/>
        <v/>
      </c>
      <c r="BK46" s="174" t="str">
        <f t="shared" si="27"/>
        <v/>
      </c>
      <c r="BL46" s="174" t="str">
        <f t="shared" si="28"/>
        <v/>
      </c>
      <c r="BM46" s="174" t="str">
        <f t="shared" si="29"/>
        <v/>
      </c>
      <c r="BN46" s="174"/>
      <c r="BO46" s="174" t="str">
        <f t="shared" si="30"/>
        <v/>
      </c>
      <c r="BP46" s="264" t="str">
        <f t="shared" si="31"/>
        <v/>
      </c>
      <c r="BQ46" s="173" t="str">
        <f t="shared" si="32"/>
        <v/>
      </c>
      <c r="BR46" s="174"/>
      <c r="BS46" s="176">
        <f t="shared" si="33"/>
        <v>0</v>
      </c>
      <c r="BT46" s="175">
        <f t="shared" si="16"/>
        <v>0</v>
      </c>
      <c r="BU46" s="175">
        <f t="shared" si="34"/>
        <v>0</v>
      </c>
      <c r="BV46" s="175"/>
      <c r="BW46" s="265"/>
      <c r="BX46" s="265"/>
      <c r="BY46" s="231"/>
    </row>
    <row r="47" spans="1:77" ht="23.7" customHeight="1">
      <c r="A47" s="232">
        <v>40</v>
      </c>
      <c r="B47" s="301" t="str">
        <f>IF(D47&amp;E47="","",COUNT(B$8:B46)+1)</f>
        <v/>
      </c>
      <c r="C47" s="302"/>
      <c r="D47" s="303"/>
      <c r="E47" s="303"/>
      <c r="F47" s="303"/>
      <c r="G47" s="304"/>
      <c r="H47" s="305"/>
      <c r="I47" s="573"/>
      <c r="J47" s="306"/>
      <c r="K47" s="307"/>
      <c r="L47" s="371"/>
      <c r="M47" s="371"/>
      <c r="N47" s="308"/>
      <c r="O47" s="309" t="str">
        <f t="shared" si="19"/>
        <v/>
      </c>
      <c r="P47" s="372" t="str">
        <f t="shared" si="20"/>
        <v/>
      </c>
      <c r="Q47" s="311"/>
      <c r="R47" s="312"/>
      <c r="S47" s="373"/>
      <c r="T47" s="314"/>
      <c r="U47" s="315"/>
      <c r="V47" s="316"/>
      <c r="W47" s="519"/>
      <c r="X47" s="314"/>
      <c r="Y47" s="317"/>
      <c r="Z47" s="514"/>
      <c r="AA47" s="374"/>
      <c r="AB47" s="319"/>
      <c r="AC47" s="548"/>
      <c r="AD47" s="320"/>
      <c r="AE47" s="321"/>
      <c r="AF47" s="375"/>
      <c r="AG47" s="323" t="str">
        <f t="shared" si="21"/>
        <v/>
      </c>
      <c r="AH47" s="324"/>
      <c r="AI47" s="325"/>
      <c r="AJ47" s="326"/>
      <c r="AK47" s="376"/>
      <c r="AL47" s="328"/>
      <c r="AM47" s="329"/>
      <c r="AN47" s="330"/>
      <c r="AO47" s="331"/>
      <c r="AP47" s="332"/>
      <c r="AQ47" s="333"/>
      <c r="AR47" s="229"/>
      <c r="AS47" s="543"/>
      <c r="BE47" s="174" t="str">
        <f t="shared" si="22"/>
        <v/>
      </c>
      <c r="BF47" s="174" t="str">
        <f t="shared" si="23"/>
        <v/>
      </c>
      <c r="BG47" s="174" t="str">
        <f t="shared" si="24"/>
        <v/>
      </c>
      <c r="BH47" s="174" t="str">
        <f t="shared" si="25"/>
        <v/>
      </c>
      <c r="BI47" s="174"/>
      <c r="BJ47" s="174" t="str">
        <f t="shared" si="26"/>
        <v/>
      </c>
      <c r="BK47" s="174" t="str">
        <f t="shared" si="27"/>
        <v/>
      </c>
      <c r="BL47" s="174" t="str">
        <f t="shared" si="28"/>
        <v/>
      </c>
      <c r="BM47" s="174" t="str">
        <f t="shared" si="29"/>
        <v/>
      </c>
      <c r="BN47" s="174"/>
      <c r="BO47" s="174" t="str">
        <f t="shared" si="30"/>
        <v/>
      </c>
      <c r="BP47" s="264" t="str">
        <f t="shared" si="31"/>
        <v/>
      </c>
      <c r="BQ47" s="173" t="str">
        <f t="shared" si="32"/>
        <v/>
      </c>
      <c r="BR47" s="174"/>
      <c r="BS47" s="176">
        <f t="shared" si="33"/>
        <v>0</v>
      </c>
      <c r="BT47" s="175">
        <f t="shared" si="16"/>
        <v>0</v>
      </c>
      <c r="BU47" s="175">
        <f t="shared" si="34"/>
        <v>0</v>
      </c>
      <c r="BV47" s="175"/>
      <c r="BW47" s="265"/>
      <c r="BX47" s="265"/>
      <c r="BY47" s="231"/>
    </row>
    <row r="48" spans="1:77" ht="23.7" customHeight="1">
      <c r="A48" s="232">
        <v>41</v>
      </c>
      <c r="B48" s="334" t="str">
        <f>IF(D48&amp;E48="","",COUNT(B$8:B47)+1)</f>
        <v/>
      </c>
      <c r="C48" s="335"/>
      <c r="D48" s="336"/>
      <c r="E48" s="336"/>
      <c r="F48" s="336"/>
      <c r="G48" s="337"/>
      <c r="H48" s="338"/>
      <c r="I48" s="574"/>
      <c r="J48" s="339"/>
      <c r="K48" s="340"/>
      <c r="L48" s="340"/>
      <c r="M48" s="340"/>
      <c r="N48" s="341"/>
      <c r="O48" s="342" t="str">
        <f t="shared" si="19"/>
        <v/>
      </c>
      <c r="P48" s="343" t="str">
        <f t="shared" si="20"/>
        <v/>
      </c>
      <c r="Q48" s="344"/>
      <c r="R48" s="345"/>
      <c r="S48" s="346"/>
      <c r="T48" s="347"/>
      <c r="U48" s="348"/>
      <c r="V48" s="349"/>
      <c r="W48" s="520"/>
      <c r="X48" s="347"/>
      <c r="Y48" s="350"/>
      <c r="Z48" s="515"/>
      <c r="AA48" s="351"/>
      <c r="AB48" s="352"/>
      <c r="AC48" s="549"/>
      <c r="AD48" s="353"/>
      <c r="AE48" s="354"/>
      <c r="AF48" s="355"/>
      <c r="AG48" s="356" t="str">
        <f t="shared" si="21"/>
        <v/>
      </c>
      <c r="AH48" s="357"/>
      <c r="AI48" s="358"/>
      <c r="AJ48" s="359"/>
      <c r="AK48" s="377"/>
      <c r="AL48" s="257"/>
      <c r="AM48" s="361"/>
      <c r="AN48" s="362"/>
      <c r="AO48" s="363"/>
      <c r="AP48" s="207"/>
      <c r="AQ48" s="364"/>
      <c r="AR48" s="209"/>
      <c r="AS48" s="543"/>
      <c r="BE48" s="174" t="str">
        <f t="shared" si="22"/>
        <v/>
      </c>
      <c r="BF48" s="174" t="str">
        <f t="shared" si="23"/>
        <v/>
      </c>
      <c r="BG48" s="174" t="str">
        <f t="shared" si="24"/>
        <v/>
      </c>
      <c r="BH48" s="174" t="str">
        <f t="shared" si="25"/>
        <v/>
      </c>
      <c r="BI48" s="174"/>
      <c r="BJ48" s="174" t="str">
        <f t="shared" si="26"/>
        <v/>
      </c>
      <c r="BK48" s="174" t="str">
        <f t="shared" si="27"/>
        <v/>
      </c>
      <c r="BL48" s="174" t="str">
        <f t="shared" si="28"/>
        <v/>
      </c>
      <c r="BM48" s="174" t="str">
        <f t="shared" si="29"/>
        <v/>
      </c>
      <c r="BN48" s="174"/>
      <c r="BO48" s="174" t="str">
        <f t="shared" si="30"/>
        <v/>
      </c>
      <c r="BP48" s="264" t="str">
        <f t="shared" si="31"/>
        <v/>
      </c>
      <c r="BQ48" s="173" t="str">
        <f t="shared" si="32"/>
        <v/>
      </c>
      <c r="BR48" s="174"/>
      <c r="BS48" s="176">
        <f t="shared" si="33"/>
        <v>0</v>
      </c>
      <c r="BT48" s="175">
        <f t="shared" si="16"/>
        <v>0</v>
      </c>
      <c r="BU48" s="175">
        <f t="shared" si="34"/>
        <v>0</v>
      </c>
      <c r="BV48" s="175"/>
      <c r="BW48" s="265"/>
      <c r="BX48" s="265"/>
      <c r="BY48" s="231"/>
    </row>
    <row r="49" spans="1:77" ht="23.7" customHeight="1">
      <c r="A49" s="232">
        <v>42</v>
      </c>
      <c r="B49" s="267" t="str">
        <f>IF(D49&amp;E49="","",COUNT(B$8:B48)+1)</f>
        <v/>
      </c>
      <c r="C49" s="268"/>
      <c r="D49" s="269"/>
      <c r="E49" s="269"/>
      <c r="F49" s="269"/>
      <c r="G49" s="270"/>
      <c r="H49" s="271"/>
      <c r="I49" s="572"/>
      <c r="J49" s="272"/>
      <c r="K49" s="273"/>
      <c r="L49" s="365"/>
      <c r="M49" s="365"/>
      <c r="N49" s="274"/>
      <c r="O49" s="275" t="str">
        <f t="shared" si="19"/>
        <v/>
      </c>
      <c r="P49" s="366" t="str">
        <f t="shared" si="20"/>
        <v/>
      </c>
      <c r="Q49" s="276"/>
      <c r="R49" s="277"/>
      <c r="S49" s="367"/>
      <c r="T49" s="279"/>
      <c r="U49" s="280"/>
      <c r="V49" s="281"/>
      <c r="W49" s="518"/>
      <c r="X49" s="279"/>
      <c r="Y49" s="282"/>
      <c r="Z49" s="513"/>
      <c r="AA49" s="368"/>
      <c r="AB49" s="284"/>
      <c r="AC49" s="547"/>
      <c r="AD49" s="285"/>
      <c r="AE49" s="286"/>
      <c r="AF49" s="369"/>
      <c r="AG49" s="288" t="str">
        <f t="shared" si="21"/>
        <v/>
      </c>
      <c r="AH49" s="289"/>
      <c r="AI49" s="290"/>
      <c r="AJ49" s="291"/>
      <c r="AK49" s="370"/>
      <c r="AL49" s="293"/>
      <c r="AM49" s="294"/>
      <c r="AN49" s="295"/>
      <c r="AO49" s="296"/>
      <c r="AP49" s="297"/>
      <c r="AQ49" s="298"/>
      <c r="AR49" s="299"/>
      <c r="AS49" s="543"/>
      <c r="BE49" s="174" t="str">
        <f t="shared" si="22"/>
        <v/>
      </c>
      <c r="BF49" s="174" t="str">
        <f t="shared" si="23"/>
        <v/>
      </c>
      <c r="BG49" s="174" t="str">
        <f t="shared" si="24"/>
        <v/>
      </c>
      <c r="BH49" s="174" t="str">
        <f t="shared" si="25"/>
        <v/>
      </c>
      <c r="BI49" s="174"/>
      <c r="BJ49" s="174" t="str">
        <f t="shared" si="26"/>
        <v/>
      </c>
      <c r="BK49" s="174" t="str">
        <f t="shared" si="27"/>
        <v/>
      </c>
      <c r="BL49" s="174" t="str">
        <f t="shared" si="28"/>
        <v/>
      </c>
      <c r="BM49" s="174" t="str">
        <f t="shared" si="29"/>
        <v/>
      </c>
      <c r="BN49" s="174"/>
      <c r="BO49" s="174" t="str">
        <f t="shared" si="30"/>
        <v/>
      </c>
      <c r="BP49" s="264" t="str">
        <f t="shared" si="31"/>
        <v/>
      </c>
      <c r="BQ49" s="173" t="str">
        <f t="shared" si="32"/>
        <v/>
      </c>
      <c r="BR49" s="174"/>
      <c r="BS49" s="176">
        <f t="shared" si="33"/>
        <v>0</v>
      </c>
      <c r="BT49" s="175">
        <f t="shared" si="16"/>
        <v>0</v>
      </c>
      <c r="BU49" s="175">
        <f t="shared" si="34"/>
        <v>0</v>
      </c>
      <c r="BV49" s="175"/>
      <c r="BW49" s="265"/>
      <c r="BX49" s="265"/>
      <c r="BY49" s="231"/>
    </row>
    <row r="50" spans="1:77" ht="23.7" customHeight="1">
      <c r="A50" s="232">
        <v>43</v>
      </c>
      <c r="B50" s="267" t="str">
        <f>IF(D50&amp;E50="","",COUNT(B$8:B49)+1)</f>
        <v/>
      </c>
      <c r="C50" s="268"/>
      <c r="D50" s="269"/>
      <c r="E50" s="269"/>
      <c r="F50" s="269"/>
      <c r="G50" s="270"/>
      <c r="H50" s="271"/>
      <c r="I50" s="572"/>
      <c r="J50" s="272"/>
      <c r="K50" s="273"/>
      <c r="L50" s="365"/>
      <c r="M50" s="365"/>
      <c r="N50" s="274"/>
      <c r="O50" s="275" t="str">
        <f t="shared" si="19"/>
        <v/>
      </c>
      <c r="P50" s="366" t="str">
        <f t="shared" si="20"/>
        <v/>
      </c>
      <c r="Q50" s="276"/>
      <c r="R50" s="277"/>
      <c r="S50" s="367"/>
      <c r="T50" s="279"/>
      <c r="U50" s="280"/>
      <c r="V50" s="281"/>
      <c r="W50" s="518"/>
      <c r="X50" s="279"/>
      <c r="Y50" s="282"/>
      <c r="Z50" s="513"/>
      <c r="AA50" s="368"/>
      <c r="AB50" s="284"/>
      <c r="AC50" s="547"/>
      <c r="AD50" s="285"/>
      <c r="AE50" s="286"/>
      <c r="AF50" s="369"/>
      <c r="AG50" s="288" t="str">
        <f t="shared" si="21"/>
        <v/>
      </c>
      <c r="AH50" s="289"/>
      <c r="AI50" s="290"/>
      <c r="AJ50" s="291"/>
      <c r="AK50" s="370"/>
      <c r="AL50" s="293"/>
      <c r="AM50" s="294"/>
      <c r="AN50" s="295"/>
      <c r="AO50" s="296"/>
      <c r="AP50" s="297"/>
      <c r="AQ50" s="298"/>
      <c r="AR50" s="299"/>
      <c r="AS50" s="543"/>
      <c r="BE50" s="174" t="str">
        <f t="shared" si="22"/>
        <v/>
      </c>
      <c r="BF50" s="174" t="str">
        <f t="shared" si="23"/>
        <v/>
      </c>
      <c r="BG50" s="174" t="str">
        <f t="shared" si="24"/>
        <v/>
      </c>
      <c r="BH50" s="174" t="str">
        <f t="shared" si="25"/>
        <v/>
      </c>
      <c r="BI50" s="174"/>
      <c r="BJ50" s="174" t="str">
        <f t="shared" si="26"/>
        <v/>
      </c>
      <c r="BK50" s="174" t="str">
        <f t="shared" si="27"/>
        <v/>
      </c>
      <c r="BL50" s="174" t="str">
        <f t="shared" si="28"/>
        <v/>
      </c>
      <c r="BM50" s="174" t="str">
        <f t="shared" si="29"/>
        <v/>
      </c>
      <c r="BN50" s="174"/>
      <c r="BO50" s="174" t="str">
        <f t="shared" si="30"/>
        <v/>
      </c>
      <c r="BP50" s="264" t="str">
        <f t="shared" si="31"/>
        <v/>
      </c>
      <c r="BQ50" s="173" t="str">
        <f t="shared" si="32"/>
        <v/>
      </c>
      <c r="BR50" s="174"/>
      <c r="BS50" s="176">
        <f t="shared" si="33"/>
        <v>0</v>
      </c>
      <c r="BT50" s="175">
        <f t="shared" si="16"/>
        <v>0</v>
      </c>
      <c r="BU50" s="175">
        <f t="shared" si="34"/>
        <v>0</v>
      </c>
      <c r="BV50" s="175"/>
      <c r="BW50" s="265"/>
      <c r="BX50" s="265"/>
      <c r="BY50" s="231"/>
    </row>
    <row r="51" spans="1:77" ht="23.7" customHeight="1">
      <c r="A51" s="232">
        <v>44</v>
      </c>
      <c r="B51" s="267" t="str">
        <f>IF(D51&amp;E51="","",COUNT(B$8:B50)+1)</f>
        <v/>
      </c>
      <c r="C51" s="268"/>
      <c r="D51" s="269"/>
      <c r="E51" s="269"/>
      <c r="F51" s="269"/>
      <c r="G51" s="270"/>
      <c r="H51" s="271"/>
      <c r="I51" s="572"/>
      <c r="J51" s="272"/>
      <c r="K51" s="273"/>
      <c r="L51" s="365"/>
      <c r="M51" s="365"/>
      <c r="N51" s="274"/>
      <c r="O51" s="275" t="str">
        <f t="shared" si="19"/>
        <v/>
      </c>
      <c r="P51" s="366" t="str">
        <f t="shared" si="20"/>
        <v/>
      </c>
      <c r="Q51" s="276"/>
      <c r="R51" s="277"/>
      <c r="S51" s="367"/>
      <c r="T51" s="279"/>
      <c r="U51" s="280"/>
      <c r="V51" s="281"/>
      <c r="W51" s="518"/>
      <c r="X51" s="279"/>
      <c r="Y51" s="282"/>
      <c r="Z51" s="513"/>
      <c r="AA51" s="368"/>
      <c r="AB51" s="284"/>
      <c r="AC51" s="547"/>
      <c r="AD51" s="285"/>
      <c r="AE51" s="286"/>
      <c r="AF51" s="369"/>
      <c r="AG51" s="288" t="str">
        <f t="shared" si="21"/>
        <v/>
      </c>
      <c r="AH51" s="289"/>
      <c r="AI51" s="290"/>
      <c r="AJ51" s="291"/>
      <c r="AK51" s="370"/>
      <c r="AL51" s="293"/>
      <c r="AM51" s="294"/>
      <c r="AN51" s="295"/>
      <c r="AO51" s="296"/>
      <c r="AP51" s="297"/>
      <c r="AQ51" s="298"/>
      <c r="AR51" s="299"/>
      <c r="AS51" s="543"/>
      <c r="BE51" s="174" t="str">
        <f t="shared" si="22"/>
        <v/>
      </c>
      <c r="BF51" s="174" t="str">
        <f t="shared" si="23"/>
        <v/>
      </c>
      <c r="BG51" s="174" t="str">
        <f t="shared" si="24"/>
        <v/>
      </c>
      <c r="BH51" s="174" t="str">
        <f t="shared" si="25"/>
        <v/>
      </c>
      <c r="BI51" s="174"/>
      <c r="BJ51" s="174" t="str">
        <f t="shared" si="26"/>
        <v/>
      </c>
      <c r="BK51" s="174" t="str">
        <f t="shared" si="27"/>
        <v/>
      </c>
      <c r="BL51" s="174" t="str">
        <f t="shared" si="28"/>
        <v/>
      </c>
      <c r="BM51" s="174" t="str">
        <f t="shared" si="29"/>
        <v/>
      </c>
      <c r="BN51" s="174"/>
      <c r="BO51" s="174" t="str">
        <f t="shared" si="30"/>
        <v/>
      </c>
      <c r="BP51" s="264" t="str">
        <f t="shared" si="31"/>
        <v/>
      </c>
      <c r="BQ51" s="173" t="str">
        <f t="shared" si="32"/>
        <v/>
      </c>
      <c r="BR51" s="174"/>
      <c r="BS51" s="176">
        <f t="shared" si="33"/>
        <v>0</v>
      </c>
      <c r="BT51" s="175">
        <f t="shared" si="16"/>
        <v>0</v>
      </c>
      <c r="BU51" s="175">
        <f t="shared" si="34"/>
        <v>0</v>
      </c>
      <c r="BV51" s="175"/>
      <c r="BW51" s="265"/>
      <c r="BX51" s="265"/>
      <c r="BY51" s="231"/>
    </row>
    <row r="52" spans="1:77" ht="23.7" customHeight="1">
      <c r="A52" s="232">
        <v>45</v>
      </c>
      <c r="B52" s="301" t="str">
        <f>IF(D52&amp;E52="","",COUNT(B$8:B51)+1)</f>
        <v/>
      </c>
      <c r="C52" s="302"/>
      <c r="D52" s="303"/>
      <c r="E52" s="303"/>
      <c r="F52" s="303"/>
      <c r="G52" s="304"/>
      <c r="H52" s="305"/>
      <c r="I52" s="573"/>
      <c r="J52" s="306"/>
      <c r="K52" s="307"/>
      <c r="L52" s="371"/>
      <c r="M52" s="371"/>
      <c r="N52" s="308"/>
      <c r="O52" s="309" t="str">
        <f t="shared" si="19"/>
        <v/>
      </c>
      <c r="P52" s="372" t="str">
        <f t="shared" si="20"/>
        <v/>
      </c>
      <c r="Q52" s="311"/>
      <c r="R52" s="312"/>
      <c r="S52" s="373"/>
      <c r="T52" s="314"/>
      <c r="U52" s="315"/>
      <c r="V52" s="316"/>
      <c r="W52" s="519"/>
      <c r="X52" s="314"/>
      <c r="Y52" s="317"/>
      <c r="Z52" s="514"/>
      <c r="AA52" s="374"/>
      <c r="AB52" s="319"/>
      <c r="AC52" s="548"/>
      <c r="AD52" s="320"/>
      <c r="AE52" s="321"/>
      <c r="AF52" s="375"/>
      <c r="AG52" s="323" t="str">
        <f t="shared" si="21"/>
        <v/>
      </c>
      <c r="AH52" s="324"/>
      <c r="AI52" s="325"/>
      <c r="AJ52" s="326"/>
      <c r="AK52" s="376"/>
      <c r="AL52" s="328"/>
      <c r="AM52" s="329"/>
      <c r="AN52" s="330"/>
      <c r="AO52" s="331"/>
      <c r="AP52" s="332"/>
      <c r="AQ52" s="333"/>
      <c r="AR52" s="229"/>
      <c r="AS52" s="543"/>
      <c r="BE52" s="174" t="str">
        <f t="shared" si="22"/>
        <v/>
      </c>
      <c r="BF52" s="174" t="str">
        <f t="shared" si="23"/>
        <v/>
      </c>
      <c r="BG52" s="174" t="str">
        <f t="shared" si="24"/>
        <v/>
      </c>
      <c r="BH52" s="174" t="str">
        <f t="shared" si="25"/>
        <v/>
      </c>
      <c r="BI52" s="174"/>
      <c r="BJ52" s="174" t="str">
        <f t="shared" si="26"/>
        <v/>
      </c>
      <c r="BK52" s="174" t="str">
        <f t="shared" si="27"/>
        <v/>
      </c>
      <c r="BL52" s="174" t="str">
        <f t="shared" si="28"/>
        <v/>
      </c>
      <c r="BM52" s="174" t="str">
        <f t="shared" si="29"/>
        <v/>
      </c>
      <c r="BN52" s="174"/>
      <c r="BO52" s="174" t="str">
        <f t="shared" si="30"/>
        <v/>
      </c>
      <c r="BP52" s="264" t="str">
        <f t="shared" si="31"/>
        <v/>
      </c>
      <c r="BQ52" s="173" t="str">
        <f t="shared" si="32"/>
        <v/>
      </c>
      <c r="BR52" s="174"/>
      <c r="BS52" s="176">
        <f t="shared" si="33"/>
        <v>0</v>
      </c>
      <c r="BT52" s="175">
        <f t="shared" si="16"/>
        <v>0</v>
      </c>
      <c r="BU52" s="175">
        <f t="shared" si="34"/>
        <v>0</v>
      </c>
      <c r="BV52" s="175"/>
      <c r="BW52" s="265"/>
      <c r="BX52" s="265"/>
      <c r="BY52" s="231"/>
    </row>
    <row r="53" spans="1:77" ht="23.7" customHeight="1">
      <c r="A53" s="232">
        <v>46</v>
      </c>
      <c r="B53" s="334" t="str">
        <f>IF(D53&amp;E53="","",COUNT(B$8:B52)+1)</f>
        <v/>
      </c>
      <c r="C53" s="335"/>
      <c r="D53" s="336"/>
      <c r="E53" s="336"/>
      <c r="F53" s="336"/>
      <c r="G53" s="337"/>
      <c r="H53" s="338"/>
      <c r="I53" s="574"/>
      <c r="J53" s="339"/>
      <c r="K53" s="340"/>
      <c r="L53" s="340"/>
      <c r="M53" s="340"/>
      <c r="N53" s="341"/>
      <c r="O53" s="342" t="str">
        <f t="shared" si="19"/>
        <v/>
      </c>
      <c r="P53" s="343" t="str">
        <f t="shared" si="20"/>
        <v/>
      </c>
      <c r="Q53" s="344"/>
      <c r="R53" s="345"/>
      <c r="S53" s="346"/>
      <c r="T53" s="347"/>
      <c r="U53" s="348"/>
      <c r="V53" s="349"/>
      <c r="W53" s="520"/>
      <c r="X53" s="347"/>
      <c r="Y53" s="350"/>
      <c r="Z53" s="515"/>
      <c r="AA53" s="351"/>
      <c r="AB53" s="352"/>
      <c r="AC53" s="549"/>
      <c r="AD53" s="353"/>
      <c r="AE53" s="354"/>
      <c r="AF53" s="355"/>
      <c r="AG53" s="356" t="str">
        <f t="shared" si="21"/>
        <v/>
      </c>
      <c r="AH53" s="357"/>
      <c r="AI53" s="358"/>
      <c r="AJ53" s="359"/>
      <c r="AK53" s="377"/>
      <c r="AL53" s="257"/>
      <c r="AM53" s="361"/>
      <c r="AN53" s="362"/>
      <c r="AO53" s="363"/>
      <c r="AP53" s="207"/>
      <c r="AQ53" s="364"/>
      <c r="AR53" s="209"/>
      <c r="AS53" s="543"/>
      <c r="BE53" s="174" t="str">
        <f t="shared" si="22"/>
        <v/>
      </c>
      <c r="BF53" s="174" t="str">
        <f t="shared" si="23"/>
        <v/>
      </c>
      <c r="BG53" s="174" t="str">
        <f t="shared" si="24"/>
        <v/>
      </c>
      <c r="BH53" s="174" t="str">
        <f t="shared" si="25"/>
        <v/>
      </c>
      <c r="BI53" s="174"/>
      <c r="BJ53" s="174" t="str">
        <f t="shared" si="26"/>
        <v/>
      </c>
      <c r="BK53" s="174" t="str">
        <f t="shared" si="27"/>
        <v/>
      </c>
      <c r="BL53" s="174" t="str">
        <f t="shared" si="28"/>
        <v/>
      </c>
      <c r="BM53" s="174" t="str">
        <f t="shared" si="29"/>
        <v/>
      </c>
      <c r="BN53" s="174"/>
      <c r="BO53" s="174" t="str">
        <f t="shared" si="30"/>
        <v/>
      </c>
      <c r="BP53" s="264" t="str">
        <f t="shared" si="31"/>
        <v/>
      </c>
      <c r="BQ53" s="173" t="str">
        <f t="shared" si="32"/>
        <v/>
      </c>
      <c r="BR53" s="174"/>
      <c r="BS53" s="176">
        <f t="shared" si="33"/>
        <v>0</v>
      </c>
      <c r="BT53" s="175">
        <f t="shared" si="16"/>
        <v>0</v>
      </c>
      <c r="BU53" s="175">
        <f t="shared" si="34"/>
        <v>0</v>
      </c>
      <c r="BV53" s="175"/>
      <c r="BW53" s="265"/>
      <c r="BX53" s="265"/>
      <c r="BY53" s="231"/>
    </row>
    <row r="54" spans="1:77" ht="23.7" customHeight="1">
      <c r="A54" s="232">
        <v>47</v>
      </c>
      <c r="B54" s="267" t="str">
        <f>IF(D54&amp;E54="","",COUNT(B$8:B53)+1)</f>
        <v/>
      </c>
      <c r="C54" s="268"/>
      <c r="D54" s="269"/>
      <c r="E54" s="269"/>
      <c r="F54" s="269"/>
      <c r="G54" s="270"/>
      <c r="H54" s="271"/>
      <c r="I54" s="572"/>
      <c r="J54" s="272"/>
      <c r="K54" s="273"/>
      <c r="L54" s="365"/>
      <c r="M54" s="365"/>
      <c r="N54" s="274"/>
      <c r="O54" s="275" t="str">
        <f t="shared" si="19"/>
        <v/>
      </c>
      <c r="P54" s="366" t="str">
        <f t="shared" si="20"/>
        <v/>
      </c>
      <c r="Q54" s="276"/>
      <c r="R54" s="277"/>
      <c r="S54" s="367"/>
      <c r="T54" s="279"/>
      <c r="U54" s="280"/>
      <c r="V54" s="281"/>
      <c r="W54" s="518"/>
      <c r="X54" s="279"/>
      <c r="Y54" s="282"/>
      <c r="Z54" s="513"/>
      <c r="AA54" s="368"/>
      <c r="AB54" s="284"/>
      <c r="AC54" s="547"/>
      <c r="AD54" s="285"/>
      <c r="AE54" s="286"/>
      <c r="AF54" s="369"/>
      <c r="AG54" s="288" t="str">
        <f t="shared" si="21"/>
        <v/>
      </c>
      <c r="AH54" s="289"/>
      <c r="AI54" s="290"/>
      <c r="AJ54" s="291"/>
      <c r="AK54" s="370"/>
      <c r="AL54" s="293"/>
      <c r="AM54" s="294"/>
      <c r="AN54" s="295"/>
      <c r="AO54" s="296"/>
      <c r="AP54" s="297"/>
      <c r="AQ54" s="298"/>
      <c r="AR54" s="299"/>
      <c r="AS54" s="543"/>
      <c r="BE54" s="174" t="str">
        <f t="shared" si="22"/>
        <v/>
      </c>
      <c r="BF54" s="174" t="str">
        <f t="shared" si="23"/>
        <v/>
      </c>
      <c r="BG54" s="174" t="str">
        <f t="shared" si="24"/>
        <v/>
      </c>
      <c r="BH54" s="174" t="str">
        <f t="shared" si="25"/>
        <v/>
      </c>
      <c r="BI54" s="174"/>
      <c r="BJ54" s="174" t="str">
        <f t="shared" si="26"/>
        <v/>
      </c>
      <c r="BK54" s="174" t="str">
        <f t="shared" si="27"/>
        <v/>
      </c>
      <c r="BL54" s="174" t="str">
        <f t="shared" si="28"/>
        <v/>
      </c>
      <c r="BM54" s="174" t="str">
        <f t="shared" si="29"/>
        <v/>
      </c>
      <c r="BN54" s="174"/>
      <c r="BO54" s="174" t="str">
        <f t="shared" si="30"/>
        <v/>
      </c>
      <c r="BP54" s="264" t="str">
        <f t="shared" si="31"/>
        <v/>
      </c>
      <c r="BQ54" s="173" t="str">
        <f t="shared" si="32"/>
        <v/>
      </c>
      <c r="BR54" s="174"/>
      <c r="BS54" s="176">
        <f t="shared" si="33"/>
        <v>0</v>
      </c>
      <c r="BT54" s="175">
        <f t="shared" si="16"/>
        <v>0</v>
      </c>
      <c r="BU54" s="175">
        <f t="shared" si="34"/>
        <v>0</v>
      </c>
      <c r="BV54" s="175"/>
      <c r="BW54" s="265"/>
      <c r="BX54" s="265"/>
      <c r="BY54" s="231"/>
    </row>
    <row r="55" spans="1:77" ht="23.7" customHeight="1">
      <c r="A55" s="232">
        <v>48</v>
      </c>
      <c r="B55" s="267" t="str">
        <f>IF(D55&amp;E55="","",COUNT(B$8:B54)+1)</f>
        <v/>
      </c>
      <c r="C55" s="268"/>
      <c r="D55" s="269"/>
      <c r="E55" s="269"/>
      <c r="F55" s="269"/>
      <c r="G55" s="270"/>
      <c r="H55" s="271"/>
      <c r="I55" s="572"/>
      <c r="J55" s="272"/>
      <c r="K55" s="273"/>
      <c r="L55" s="365"/>
      <c r="M55" s="365"/>
      <c r="N55" s="274"/>
      <c r="O55" s="275" t="str">
        <f t="shared" si="19"/>
        <v/>
      </c>
      <c r="P55" s="366" t="str">
        <f t="shared" si="20"/>
        <v/>
      </c>
      <c r="Q55" s="276"/>
      <c r="R55" s="277"/>
      <c r="S55" s="367"/>
      <c r="T55" s="279"/>
      <c r="U55" s="280"/>
      <c r="V55" s="281"/>
      <c r="W55" s="518"/>
      <c r="X55" s="279"/>
      <c r="Y55" s="282"/>
      <c r="Z55" s="513"/>
      <c r="AA55" s="368"/>
      <c r="AB55" s="284"/>
      <c r="AC55" s="547"/>
      <c r="AD55" s="285"/>
      <c r="AE55" s="286"/>
      <c r="AF55" s="369"/>
      <c r="AG55" s="288" t="str">
        <f t="shared" si="21"/>
        <v/>
      </c>
      <c r="AH55" s="289"/>
      <c r="AI55" s="290"/>
      <c r="AJ55" s="291"/>
      <c r="AK55" s="370"/>
      <c r="AL55" s="293"/>
      <c r="AM55" s="294"/>
      <c r="AN55" s="295"/>
      <c r="AO55" s="296"/>
      <c r="AP55" s="297"/>
      <c r="AQ55" s="298"/>
      <c r="AR55" s="299"/>
      <c r="AS55" s="543"/>
      <c r="BE55" s="174" t="str">
        <f t="shared" si="22"/>
        <v/>
      </c>
      <c r="BF55" s="174" t="str">
        <f t="shared" si="23"/>
        <v/>
      </c>
      <c r="BG55" s="174" t="str">
        <f t="shared" si="24"/>
        <v/>
      </c>
      <c r="BH55" s="174" t="str">
        <f t="shared" si="25"/>
        <v/>
      </c>
      <c r="BI55" s="174"/>
      <c r="BJ55" s="174" t="str">
        <f t="shared" si="26"/>
        <v/>
      </c>
      <c r="BK55" s="174" t="str">
        <f t="shared" si="27"/>
        <v/>
      </c>
      <c r="BL55" s="174" t="str">
        <f t="shared" si="28"/>
        <v/>
      </c>
      <c r="BM55" s="174" t="str">
        <f t="shared" si="29"/>
        <v/>
      </c>
      <c r="BN55" s="174"/>
      <c r="BO55" s="174" t="str">
        <f t="shared" si="30"/>
        <v/>
      </c>
      <c r="BP55" s="264" t="str">
        <f t="shared" si="31"/>
        <v/>
      </c>
      <c r="BQ55" s="173" t="str">
        <f t="shared" si="32"/>
        <v/>
      </c>
      <c r="BR55" s="174"/>
      <c r="BS55" s="176">
        <f t="shared" si="33"/>
        <v>0</v>
      </c>
      <c r="BT55" s="175">
        <f t="shared" si="16"/>
        <v>0</v>
      </c>
      <c r="BU55" s="175">
        <f t="shared" si="34"/>
        <v>0</v>
      </c>
      <c r="BV55" s="175"/>
      <c r="BW55" s="265"/>
      <c r="BX55" s="265"/>
      <c r="BY55" s="231"/>
    </row>
    <row r="56" spans="1:77" ht="23.7" customHeight="1">
      <c r="A56" s="232">
        <v>49</v>
      </c>
      <c r="B56" s="267" t="str">
        <f>IF(D56&amp;E56="","",COUNT(B$8:B55)+1)</f>
        <v/>
      </c>
      <c r="C56" s="268"/>
      <c r="D56" s="269"/>
      <c r="E56" s="269"/>
      <c r="F56" s="269"/>
      <c r="G56" s="270"/>
      <c r="H56" s="271"/>
      <c r="I56" s="572"/>
      <c r="J56" s="272"/>
      <c r="K56" s="273"/>
      <c r="L56" s="365"/>
      <c r="M56" s="365"/>
      <c r="N56" s="274"/>
      <c r="O56" s="275" t="str">
        <f t="shared" si="19"/>
        <v/>
      </c>
      <c r="P56" s="366" t="str">
        <f t="shared" si="20"/>
        <v/>
      </c>
      <c r="Q56" s="276"/>
      <c r="R56" s="277"/>
      <c r="S56" s="367"/>
      <c r="T56" s="279"/>
      <c r="U56" s="280"/>
      <c r="V56" s="281"/>
      <c r="W56" s="518"/>
      <c r="X56" s="279"/>
      <c r="Y56" s="282"/>
      <c r="Z56" s="513"/>
      <c r="AA56" s="368"/>
      <c r="AB56" s="284"/>
      <c r="AC56" s="547"/>
      <c r="AD56" s="285"/>
      <c r="AE56" s="286"/>
      <c r="AF56" s="369"/>
      <c r="AG56" s="288" t="str">
        <f t="shared" si="21"/>
        <v/>
      </c>
      <c r="AH56" s="289"/>
      <c r="AI56" s="290"/>
      <c r="AJ56" s="291"/>
      <c r="AK56" s="370"/>
      <c r="AL56" s="293"/>
      <c r="AM56" s="294"/>
      <c r="AN56" s="295"/>
      <c r="AO56" s="296"/>
      <c r="AP56" s="297"/>
      <c r="AQ56" s="298"/>
      <c r="AR56" s="299"/>
      <c r="AS56" s="543"/>
      <c r="BE56" s="174" t="str">
        <f t="shared" si="22"/>
        <v/>
      </c>
      <c r="BF56" s="174" t="str">
        <f t="shared" si="23"/>
        <v/>
      </c>
      <c r="BG56" s="174" t="str">
        <f t="shared" si="24"/>
        <v/>
      </c>
      <c r="BH56" s="174" t="str">
        <f t="shared" si="25"/>
        <v/>
      </c>
      <c r="BI56" s="174"/>
      <c r="BJ56" s="174" t="str">
        <f t="shared" si="26"/>
        <v/>
      </c>
      <c r="BK56" s="174" t="str">
        <f t="shared" si="27"/>
        <v/>
      </c>
      <c r="BL56" s="174" t="str">
        <f t="shared" si="28"/>
        <v/>
      </c>
      <c r="BM56" s="174" t="str">
        <f t="shared" si="29"/>
        <v/>
      </c>
      <c r="BN56" s="174"/>
      <c r="BO56" s="174" t="str">
        <f t="shared" si="30"/>
        <v/>
      </c>
      <c r="BP56" s="264" t="str">
        <f t="shared" si="31"/>
        <v/>
      </c>
      <c r="BQ56" s="173" t="str">
        <f t="shared" si="32"/>
        <v/>
      </c>
      <c r="BR56" s="174"/>
      <c r="BS56" s="176">
        <f t="shared" si="33"/>
        <v>0</v>
      </c>
      <c r="BT56" s="175">
        <f t="shared" si="16"/>
        <v>0</v>
      </c>
      <c r="BU56" s="175">
        <f t="shared" si="34"/>
        <v>0</v>
      </c>
      <c r="BV56" s="175"/>
      <c r="BW56" s="265"/>
      <c r="BX56" s="265"/>
      <c r="BY56" s="231"/>
    </row>
    <row r="57" spans="1:77" ht="23.7" customHeight="1" thickBot="1">
      <c r="A57" s="232">
        <v>50</v>
      </c>
      <c r="B57" s="378" t="str">
        <f>IF(D57&amp;E57="","",COUNT(B$8:B56)+1)</f>
        <v/>
      </c>
      <c r="C57" s="302"/>
      <c r="D57" s="303"/>
      <c r="E57" s="303"/>
      <c r="F57" s="303"/>
      <c r="G57" s="304"/>
      <c r="H57" s="305"/>
      <c r="I57" s="573"/>
      <c r="J57" s="306"/>
      <c r="K57" s="307"/>
      <c r="L57" s="307"/>
      <c r="M57" s="307"/>
      <c r="N57" s="308"/>
      <c r="O57" s="309"/>
      <c r="P57" s="310"/>
      <c r="Q57" s="379"/>
      <c r="R57" s="380"/>
      <c r="S57" s="381"/>
      <c r="T57" s="382"/>
      <c r="U57" s="383"/>
      <c r="V57" s="384"/>
      <c r="W57" s="521"/>
      <c r="X57" s="382"/>
      <c r="Y57" s="385"/>
      <c r="Z57" s="516"/>
      <c r="AA57" s="386"/>
      <c r="AB57" s="387"/>
      <c r="AC57" s="550"/>
      <c r="AD57" s="388"/>
      <c r="AE57" s="389"/>
      <c r="AF57" s="390"/>
      <c r="AG57" s="391" t="str">
        <f t="shared" si="21"/>
        <v/>
      </c>
      <c r="AH57" s="551"/>
      <c r="AI57" s="552"/>
      <c r="AJ57" s="553"/>
      <c r="AK57" s="554"/>
      <c r="AL57" s="555"/>
      <c r="AM57" s="556"/>
      <c r="AN57" s="557"/>
      <c r="AO57" s="558"/>
      <c r="AP57" s="559"/>
      <c r="AQ57" s="560"/>
      <c r="AR57" s="561"/>
      <c r="AS57" s="562"/>
      <c r="BE57" s="174" t="str">
        <f t="shared" si="22"/>
        <v/>
      </c>
      <c r="BF57" s="174" t="str">
        <f t="shared" si="23"/>
        <v/>
      </c>
      <c r="BG57" s="174" t="str">
        <f t="shared" si="24"/>
        <v/>
      </c>
      <c r="BH57" s="174" t="str">
        <f t="shared" si="25"/>
        <v/>
      </c>
      <c r="BI57" s="174"/>
      <c r="BJ57" s="174" t="str">
        <f t="shared" si="26"/>
        <v/>
      </c>
      <c r="BK57" s="174" t="str">
        <f t="shared" si="27"/>
        <v/>
      </c>
      <c r="BL57" s="174" t="str">
        <f t="shared" si="28"/>
        <v/>
      </c>
      <c r="BM57" s="174" t="str">
        <f t="shared" si="29"/>
        <v/>
      </c>
      <c r="BN57" s="174"/>
      <c r="BO57" s="174" t="str">
        <f t="shared" si="30"/>
        <v/>
      </c>
      <c r="BP57" s="264" t="str">
        <f t="shared" si="31"/>
        <v/>
      </c>
      <c r="BQ57" s="173" t="str">
        <f t="shared" si="32"/>
        <v/>
      </c>
      <c r="BR57" s="174"/>
      <c r="BS57" s="176">
        <f t="shared" si="33"/>
        <v>0</v>
      </c>
      <c r="BT57" s="175">
        <f t="shared" si="16"/>
        <v>0</v>
      </c>
      <c r="BU57" s="175">
        <f t="shared" si="34"/>
        <v>0</v>
      </c>
      <c r="BV57" s="175"/>
      <c r="BW57" s="265"/>
      <c r="BX57" s="265"/>
      <c r="BY57" s="231"/>
    </row>
    <row r="58" spans="1:77" ht="10.5" customHeight="1"/>
  </sheetData>
  <sheetProtection algorithmName="SHA-512" hashValue="Z1GNdaPYl/AdSR6dXZffE0aqoyLHrTLNvgc6FelYkr8C360hbJo//eu6jpc19r84oC2FbGBStaf4Q+pKSvLHXw==" saltValue="n2UUxZw10y+fe1kvdnKhQA==" spinCount="100000" sheet="1" objects="1" scenarios="1" selectLockedCells="1"/>
  <dataConsolidate/>
  <mergeCells count="40">
    <mergeCell ref="AN4:AN5"/>
    <mergeCell ref="AO4:AP4"/>
    <mergeCell ref="AQ4:AQ5"/>
    <mergeCell ref="AR4:AR5"/>
    <mergeCell ref="AH4:AH5"/>
    <mergeCell ref="AI4:AI5"/>
    <mergeCell ref="AJ4:AJ5"/>
    <mergeCell ref="AL4:AL5"/>
    <mergeCell ref="AM4:AM5"/>
    <mergeCell ref="AC4:AC5"/>
    <mergeCell ref="AD4:AD5"/>
    <mergeCell ref="AE4:AE5"/>
    <mergeCell ref="AF4:AF5"/>
    <mergeCell ref="AG4:AG5"/>
    <mergeCell ref="X4:X5"/>
    <mergeCell ref="Y4:Y5"/>
    <mergeCell ref="Z4:Z5"/>
    <mergeCell ref="AA4:AA5"/>
    <mergeCell ref="AB4:AB5"/>
    <mergeCell ref="R4:R5"/>
    <mergeCell ref="S4:S5"/>
    <mergeCell ref="T4:T5"/>
    <mergeCell ref="U4:U5"/>
    <mergeCell ref="W4:W5"/>
    <mergeCell ref="B2:P3"/>
    <mergeCell ref="Q2:R2"/>
    <mergeCell ref="Q3:AG3"/>
    <mergeCell ref="B4:B5"/>
    <mergeCell ref="C4:C5"/>
    <mergeCell ref="D4:E4"/>
    <mergeCell ref="F4:G4"/>
    <mergeCell ref="H4:H5"/>
    <mergeCell ref="I4:I5"/>
    <mergeCell ref="J4:J5"/>
    <mergeCell ref="K4:K5"/>
    <mergeCell ref="L4:L5"/>
    <mergeCell ref="M4:M5"/>
    <mergeCell ref="N4:N5"/>
    <mergeCell ref="O4:O5"/>
    <mergeCell ref="P4:P5"/>
  </mergeCells>
  <phoneticPr fontId="83"/>
  <dataValidations count="11">
    <dataValidation type="list" operator="equal" allowBlank="1" showInputMessage="1" showErrorMessage="1" sqref="J6:J8 J10:J57" xr:uid="{00000000-0002-0000-0100-000000000000}">
      <formula1>"男,女"</formula1>
      <formula2>0</formula2>
    </dataValidation>
    <dataValidation operator="equal" allowBlank="1" showInputMessage="1" showErrorMessage="1" sqref="F8:H57 AJ8:AJ57 K8:N57 R8:S57 Z8:AA57 AE8:AE57 C8:C57 P8:P57" xr:uid="{00000000-0002-0000-0100-000001000000}">
      <formula1>0</formula1>
      <formula2>0</formula2>
    </dataValidation>
    <dataValidation type="list" operator="equal" allowBlank="1" showInputMessage="1" showErrorMessage="1" sqref="Q8:Q57" xr:uid="{00000000-0002-0000-0100-000002000000}">
      <formula1>INDIRECT($BH8)</formula1>
      <formula2>0</formula2>
    </dataValidation>
    <dataValidation type="list" operator="equal" allowBlank="1" showInputMessage="1" showErrorMessage="1" sqref="U8:U57" xr:uid="{00000000-0002-0000-0100-000003000000}">
      <formula1>"○"</formula1>
      <formula2>0</formula2>
    </dataValidation>
    <dataValidation type="list" operator="equal" allowBlank="1" showInputMessage="1" showErrorMessage="1" sqref="Y8:Y57" xr:uid="{00000000-0002-0000-0100-000004000000}">
      <formula1>INDIRECT($BQ8)</formula1>
      <formula2>0</formula2>
    </dataValidation>
    <dataValidation type="list" operator="equal" allowBlank="1" showInputMessage="1" showErrorMessage="1" sqref="AC8:AC57 AH8:AH57 AM8:AM57 AR8:AR57" xr:uid="{00000000-0002-0000-0100-000005000000}">
      <formula1>"○,"</formula1>
      <formula2>0</formula2>
    </dataValidation>
    <dataValidation type="list" operator="equal" allowBlank="1" showErrorMessage="1" sqref="AD8:AD57" xr:uid="{00000000-0002-0000-0100-000006000000}">
      <formula1>INDIRECT($BQ8)</formula1>
      <formula2>0</formula2>
    </dataValidation>
    <dataValidation type="list" operator="equal" allowBlank="1" showInputMessage="1" showErrorMessage="1" sqref="J9" xr:uid="{AB44A05D-A93B-46FA-8E91-07D86EA3568F}">
      <formula1>"　,男,女"</formula1>
      <formula2>0</formula2>
    </dataValidation>
    <dataValidation type="list" allowBlank="1" showInputMessage="1" showErrorMessage="1" sqref="I8:I57" xr:uid="{F42DCB8A-D64F-4F0D-AF9D-381689D58E4F}">
      <formula1>"小学,中学,高校"</formula1>
    </dataValidation>
    <dataValidation type="list" operator="equal" allowBlank="1" showInputMessage="1" showErrorMessage="1" sqref="V8:V57" xr:uid="{D663D359-2B0B-4D0A-93C7-7AEEF54111CD}">
      <formula1>INDIRECT($BM8)</formula1>
    </dataValidation>
    <dataValidation type="list" allowBlank="1" showInputMessage="1" showErrorMessage="1" sqref="AB8:AB57" xr:uid="{B3BB834A-1DA7-41C4-BCB2-141B5607A641}">
      <formula1>"A,B"</formula1>
    </dataValidation>
  </dataValidations>
  <printOptions horizontalCentered="1"/>
  <pageMargins left="0.196527777777778" right="0.196527777777778" top="0.39374999999999999" bottom="0.31527777777777799" header="0.51180555555555496" footer="0.51180555555555496"/>
  <pageSetup paperSize="0" scale="0" firstPageNumber="0" fitToHeight="0" orientation="portrait" usePrinterDefaults="0" horizontalDpi="0" verticalDpi="0" copies="0"/>
  <rowBreaks count="1" manualBreakCount="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MK67"/>
  <sheetViews>
    <sheetView tabSelected="1" view="pageBreakPreview" zoomScale="87" zoomScaleNormal="100" zoomScalePageLayoutView="60" workbookViewId="0">
      <selection activeCell="J22" sqref="J22:K22"/>
    </sheetView>
  </sheetViews>
  <sheetFormatPr defaultRowHeight="13.2"/>
  <cols>
    <col min="1" max="1" width="1.109375" style="392"/>
    <col min="2" max="2" width="7.109375" style="393"/>
    <col min="3" max="3" width="7.77734375" style="393"/>
    <col min="4" max="6" width="6.109375" style="394"/>
    <col min="7" max="7" width="7.21875" style="395"/>
    <col min="8" max="9" width="7" style="395"/>
    <col min="10" max="12" width="7.44140625" style="393"/>
    <col min="13" max="15" width="7.44140625" style="394"/>
    <col min="16" max="19" width="7" style="394"/>
    <col min="20" max="20" width="0.33203125" style="392"/>
    <col min="21" max="21" width="9" style="392"/>
    <col min="22" max="23" width="2.44140625" style="392"/>
    <col min="24" max="1025" width="9" style="392"/>
  </cols>
  <sheetData>
    <row r="1" spans="2:141" ht="4.5" customHeight="1">
      <c r="B1" s="396" t="s">
        <v>140</v>
      </c>
      <c r="C1" s="396"/>
      <c r="D1" s="397"/>
      <c r="E1" s="397"/>
      <c r="F1" s="397"/>
      <c r="G1" s="397"/>
      <c r="H1" s="397"/>
      <c r="I1" s="397"/>
      <c r="J1" s="397"/>
      <c r="K1" s="397"/>
      <c r="L1" s="397"/>
      <c r="M1" s="398"/>
      <c r="N1" s="399"/>
      <c r="O1" s="400"/>
      <c r="P1" s="400"/>
      <c r="Q1" s="400"/>
      <c r="R1" s="400"/>
      <c r="S1" s="400"/>
      <c r="EK1"/>
    </row>
    <row r="2" spans="2:141" ht="21" customHeight="1">
      <c r="B2" s="664" t="s">
        <v>141</v>
      </c>
      <c r="C2" s="664"/>
      <c r="D2" s="664"/>
      <c r="E2" s="664"/>
      <c r="F2" s="664"/>
      <c r="G2" s="664"/>
      <c r="H2" s="664"/>
      <c r="I2" s="664"/>
      <c r="J2" s="664"/>
      <c r="K2" s="664"/>
      <c r="L2" s="664"/>
      <c r="M2" s="664"/>
      <c r="N2" s="664"/>
      <c r="O2" s="664"/>
      <c r="P2" s="664"/>
      <c r="Q2" s="664"/>
      <c r="R2" s="664"/>
      <c r="S2" s="664"/>
      <c r="EK2"/>
    </row>
    <row r="3" spans="2:141" ht="9.4499999999999993" customHeight="1">
      <c r="B3" s="664"/>
      <c r="C3" s="664"/>
      <c r="D3" s="664"/>
      <c r="E3" s="664"/>
      <c r="F3" s="664"/>
      <c r="G3" s="664"/>
      <c r="H3" s="664"/>
      <c r="I3" s="664"/>
      <c r="J3" s="664"/>
      <c r="K3" s="664"/>
      <c r="L3" s="664"/>
      <c r="M3" s="664"/>
      <c r="N3" s="664"/>
      <c r="O3" s="664"/>
      <c r="P3" s="664"/>
      <c r="Q3" s="664"/>
      <c r="R3" s="664"/>
      <c r="S3" s="664"/>
      <c r="EK3"/>
    </row>
    <row r="4" spans="2:141" ht="23.4" customHeight="1">
      <c r="B4" s="665" t="s">
        <v>142</v>
      </c>
      <c r="C4" s="665"/>
      <c r="D4" s="665"/>
      <c r="E4" s="666" t="s">
        <v>558</v>
      </c>
      <c r="F4" s="667"/>
      <c r="G4" s="667"/>
      <c r="H4" s="667"/>
      <c r="I4" s="667"/>
      <c r="J4" s="667"/>
      <c r="K4" s="667"/>
      <c r="L4" s="667"/>
      <c r="M4" s="667"/>
      <c r="N4" s="667"/>
      <c r="O4" s="667"/>
      <c r="P4" s="667"/>
      <c r="Q4" s="667"/>
      <c r="R4" s="667"/>
      <c r="S4" s="667"/>
      <c r="EK4"/>
    </row>
    <row r="5" spans="2:141" ht="23.4" customHeight="1">
      <c r="B5" s="668" t="s">
        <v>143</v>
      </c>
      <c r="C5" s="668"/>
      <c r="D5" s="668"/>
      <c r="E5" s="669"/>
      <c r="F5" s="669"/>
      <c r="G5" s="669"/>
      <c r="H5" s="669"/>
      <c r="I5" s="669"/>
      <c r="J5" s="670" t="s">
        <v>144</v>
      </c>
      <c r="K5" s="670"/>
      <c r="L5" s="671" t="s">
        <v>55</v>
      </c>
      <c r="M5" s="671"/>
      <c r="N5" s="672" t="s">
        <v>143</v>
      </c>
      <c r="O5" s="672"/>
      <c r="P5" s="673"/>
      <c r="Q5" s="673"/>
      <c r="R5" s="673"/>
      <c r="S5" s="673"/>
      <c r="EK5"/>
    </row>
    <row r="6" spans="2:141" ht="23.4" customHeight="1">
      <c r="B6" s="674" t="s">
        <v>145</v>
      </c>
      <c r="C6" s="674"/>
      <c r="D6" s="674"/>
      <c r="E6" s="675"/>
      <c r="F6" s="675"/>
      <c r="G6" s="675"/>
      <c r="H6" s="675"/>
      <c r="I6" s="675"/>
      <c r="J6" s="670"/>
      <c r="K6" s="670"/>
      <c r="L6" s="671"/>
      <c r="M6" s="671"/>
      <c r="N6" s="676" t="s">
        <v>146</v>
      </c>
      <c r="O6" s="676"/>
      <c r="P6" s="677"/>
      <c r="Q6" s="677"/>
      <c r="R6" s="677"/>
      <c r="S6" s="677"/>
      <c r="EK6"/>
    </row>
    <row r="7" spans="2:141" ht="23.4" customHeight="1">
      <c r="B7" s="678" t="s">
        <v>147</v>
      </c>
      <c r="C7" s="678"/>
      <c r="D7" s="678"/>
      <c r="E7" s="401" t="s">
        <v>148</v>
      </c>
      <c r="F7" s="679"/>
      <c r="G7" s="679"/>
      <c r="H7" s="402" t="s">
        <v>149</v>
      </c>
      <c r="I7" s="679"/>
      <c r="J7" s="679"/>
      <c r="K7" s="402" t="s">
        <v>150</v>
      </c>
      <c r="L7" s="679"/>
      <c r="M7" s="679"/>
      <c r="N7" s="680" t="s">
        <v>151</v>
      </c>
      <c r="O7" s="680"/>
      <c r="P7" s="681"/>
      <c r="Q7" s="681"/>
      <c r="R7" s="681"/>
      <c r="S7" s="682" t="s">
        <v>152</v>
      </c>
      <c r="EK7" s="403" t="s">
        <v>153</v>
      </c>
    </row>
    <row r="8" spans="2:141" ht="23.4" customHeight="1">
      <c r="B8" s="678"/>
      <c r="C8" s="678"/>
      <c r="D8" s="678"/>
      <c r="E8" s="683"/>
      <c r="F8" s="683"/>
      <c r="G8" s="683"/>
      <c r="H8" s="683"/>
      <c r="I8" s="683"/>
      <c r="J8" s="683"/>
      <c r="K8" s="683"/>
      <c r="L8" s="683"/>
      <c r="M8" s="683"/>
      <c r="N8" s="680"/>
      <c r="O8" s="680"/>
      <c r="P8" s="681"/>
      <c r="Q8" s="681"/>
      <c r="R8" s="681"/>
      <c r="S8" s="682"/>
    </row>
    <row r="9" spans="2:141" ht="39" customHeight="1">
      <c r="B9" s="684" t="s">
        <v>154</v>
      </c>
      <c r="C9" s="684"/>
      <c r="D9" s="684"/>
      <c r="E9" s="685"/>
      <c r="F9" s="685"/>
      <c r="G9" s="685"/>
      <c r="H9" s="685"/>
      <c r="I9" s="685"/>
      <c r="J9" s="685"/>
      <c r="K9" s="685"/>
      <c r="L9" s="685"/>
      <c r="M9" s="404"/>
      <c r="N9" s="686" t="s">
        <v>155</v>
      </c>
      <c r="O9" s="686"/>
      <c r="P9" s="687"/>
      <c r="Q9" s="687"/>
      <c r="R9" s="687"/>
      <c r="S9" s="687"/>
    </row>
    <row r="10" spans="2:141" ht="18.600000000000001" customHeight="1">
      <c r="B10" s="688" t="s">
        <v>156</v>
      </c>
      <c r="C10" s="405" t="s">
        <v>157</v>
      </c>
      <c r="D10" s="689"/>
      <c r="E10" s="689"/>
      <c r="F10" s="689"/>
      <c r="G10" s="406" t="s">
        <v>158</v>
      </c>
      <c r="H10" s="690"/>
      <c r="I10" s="690"/>
      <c r="J10" s="691" t="s">
        <v>159</v>
      </c>
      <c r="K10" s="691"/>
      <c r="L10" s="691"/>
      <c r="M10" s="691"/>
      <c r="N10" s="691"/>
      <c r="O10" s="691"/>
      <c r="P10" s="691"/>
      <c r="Q10" s="692"/>
      <c r="R10" s="692"/>
      <c r="S10" s="692"/>
    </row>
    <row r="11" spans="2:141" ht="18.600000000000001" customHeight="1">
      <c r="B11" s="688"/>
      <c r="C11" s="407" t="s">
        <v>157</v>
      </c>
      <c r="D11" s="693"/>
      <c r="E11" s="693"/>
      <c r="F11" s="693"/>
      <c r="G11" s="408" t="s">
        <v>158</v>
      </c>
      <c r="H11" s="694"/>
      <c r="I11" s="694"/>
      <c r="J11" s="695" t="s">
        <v>160</v>
      </c>
      <c r="K11" s="695"/>
      <c r="L11" s="695"/>
      <c r="M11" s="695"/>
      <c r="N11" s="409">
        <f>IF(N12="","",(N12+N13))</f>
        <v>0</v>
      </c>
      <c r="O11" s="410" t="s">
        <v>161</v>
      </c>
      <c r="P11" s="411"/>
      <c r="Q11" s="692"/>
      <c r="R11" s="692"/>
      <c r="S11" s="692"/>
    </row>
    <row r="12" spans="2:141" ht="18.600000000000001" customHeight="1">
      <c r="B12" s="688"/>
      <c r="C12" s="412" t="s">
        <v>157</v>
      </c>
      <c r="D12" s="696"/>
      <c r="E12" s="696"/>
      <c r="F12" s="696"/>
      <c r="G12" s="413" t="s">
        <v>158</v>
      </c>
      <c r="H12" s="697"/>
      <c r="I12" s="697"/>
      <c r="J12" s="698" t="s">
        <v>162</v>
      </c>
      <c r="K12" s="698"/>
      <c r="L12" s="698"/>
      <c r="M12" s="698"/>
      <c r="N12" s="409">
        <f>競技者データ入力シート!BX11</f>
        <v>0</v>
      </c>
      <c r="O12" s="410" t="s">
        <v>161</v>
      </c>
      <c r="P12" s="411"/>
      <c r="Q12" s="692"/>
      <c r="R12" s="692"/>
      <c r="S12" s="692"/>
    </row>
    <row r="13" spans="2:141" ht="18.600000000000001" customHeight="1">
      <c r="B13" s="688" t="s">
        <v>163</v>
      </c>
      <c r="C13" s="688"/>
      <c r="D13" s="688"/>
      <c r="E13" s="414">
        <v>0</v>
      </c>
      <c r="F13" s="415" t="s">
        <v>161</v>
      </c>
      <c r="G13" s="699" t="s">
        <v>164</v>
      </c>
      <c r="H13" s="699"/>
      <c r="I13" s="699"/>
      <c r="J13" s="700" t="s">
        <v>165</v>
      </c>
      <c r="K13" s="700"/>
      <c r="L13" s="700"/>
      <c r="M13" s="700"/>
      <c r="N13" s="416">
        <v>0</v>
      </c>
      <c r="O13" s="415" t="s">
        <v>161</v>
      </c>
      <c r="P13" s="417"/>
      <c r="Q13" s="692"/>
      <c r="R13" s="692"/>
      <c r="S13" s="692"/>
    </row>
    <row r="14" spans="2:141" ht="0.75" customHeight="1">
      <c r="B14" s="418"/>
      <c r="C14" s="419"/>
      <c r="D14" s="419"/>
      <c r="E14" s="420"/>
      <c r="F14" s="420"/>
      <c r="G14" s="421"/>
      <c r="H14" s="421"/>
      <c r="I14" s="421"/>
      <c r="J14" s="422"/>
      <c r="K14" s="422"/>
      <c r="L14" s="422"/>
      <c r="M14" s="423"/>
      <c r="N14" s="423"/>
      <c r="O14" s="423"/>
      <c r="P14" s="423"/>
      <c r="Q14" s="423"/>
      <c r="R14" s="423"/>
      <c r="S14" s="424"/>
    </row>
    <row r="15" spans="2:141" ht="0.75" customHeight="1">
      <c r="B15" s="425"/>
      <c r="C15" s="426"/>
      <c r="D15" s="427"/>
      <c r="E15" s="427"/>
      <c r="F15" s="427"/>
      <c r="G15" s="428"/>
      <c r="H15" s="428"/>
      <c r="I15" s="428"/>
      <c r="J15" s="428"/>
      <c r="K15" s="428"/>
      <c r="L15" s="428"/>
      <c r="M15" s="429"/>
      <c r="N15" s="429"/>
      <c r="O15" s="429"/>
      <c r="P15" s="429"/>
      <c r="Q15" s="429"/>
      <c r="R15" s="429"/>
      <c r="S15" s="430"/>
    </row>
    <row r="16" spans="2:141" ht="20.25" customHeight="1">
      <c r="B16" s="431" t="s">
        <v>26</v>
      </c>
      <c r="C16" s="432" t="s">
        <v>166</v>
      </c>
      <c r="D16" s="701" t="s">
        <v>167</v>
      </c>
      <c r="E16" s="701"/>
      <c r="F16" s="701"/>
      <c r="G16" s="433" t="s">
        <v>168</v>
      </c>
      <c r="H16" s="433" t="s">
        <v>169</v>
      </c>
      <c r="I16" s="434" t="s">
        <v>170</v>
      </c>
      <c r="J16" s="702" t="s">
        <v>544</v>
      </c>
      <c r="K16" s="703"/>
      <c r="L16" s="704"/>
      <c r="M16" s="705"/>
      <c r="N16" s="706" t="s">
        <v>171</v>
      </c>
      <c r="O16" s="706"/>
      <c r="P16" s="707" t="s">
        <v>172</v>
      </c>
      <c r="Q16" s="707"/>
      <c r="R16" s="708" t="s">
        <v>173</v>
      </c>
      <c r="S16" s="708"/>
    </row>
    <row r="17" spans="2:19" ht="16.5" customHeight="1">
      <c r="B17" s="527">
        <v>1</v>
      </c>
      <c r="C17" s="523" t="str">
        <f>IF(ISERROR(VLOOKUP(B17,'NANS Data'!$D$2:$P$51,6,0)),"",VLOOKUP(B17,'NANS Data'!$D$2:$P$51,6,0))&amp;""</f>
        <v/>
      </c>
      <c r="D17" s="709" t="str">
        <f>IF(ISERROR(VLOOKUP(B17,'NANS Data'!$D$2:$P$51,7,0)),"",VLOOKUP(B17,'NANS Data'!$D$2:$P$51,7,0))&amp;""</f>
        <v/>
      </c>
      <c r="E17" s="709"/>
      <c r="F17" s="709"/>
      <c r="G17" s="435" t="str">
        <f>IF(ISERROR(VLOOKUP(B17,'NANS Data'!$D$2:$P$51,12,0)),"",VLOOKUP(B17,'NANS Data'!$D$2:$P$51,12,0))&amp;""</f>
        <v/>
      </c>
      <c r="H17" s="436" t="str">
        <f>IF(ISERROR(VLOOKUP(B17,競技者データ入力シート!$B$8:$O$57,2,0)),"",VLOOKUP(B17,競技者データ入力シート!$B$8:$O$57,8,0))&amp;""</f>
        <v/>
      </c>
      <c r="I17" s="437" t="str">
        <f>IF(ISERROR(VLOOKUP(B17,'NANS Data'!$D$2:$P$51,13,0)),"",VLOOKUP(B17,'NANS Data'!$D$2:$P$51,13,0))&amp;""</f>
        <v/>
      </c>
      <c r="J17" s="710" t="str">
        <f>IF(ISERROR(VLOOKUP($B17,競技者データ入力シート!$B$8:$Q$57,16,0)),"",VLOOKUP($B17,競技者データ入力シート!$B$8:$Q$57,16,0))&amp;""</f>
        <v/>
      </c>
      <c r="K17" s="710"/>
      <c r="L17" s="710" t="str">
        <f>IF(ISERROR(VLOOKUP($B17,競技者データ入力シート!$B$8:$V$57,21,0)),"",VLOOKUP($B17,競技者データ入力シート!$B$8:$V$57,21,0))&amp;""</f>
        <v/>
      </c>
      <c r="M17" s="710"/>
      <c r="N17" s="711" t="str">
        <f>IF(ISERROR(VLOOKUP($B17,競技者データ入力シート!$B$8:$AN$57,24,0)),"",VLOOKUP($B17,競技者データ入力シート!$B$8:$AN$57,24,0))&amp;""</f>
        <v/>
      </c>
      <c r="O17" s="711"/>
      <c r="P17" s="712"/>
      <c r="Q17" s="712"/>
      <c r="R17" s="713"/>
      <c r="S17" s="713"/>
    </row>
    <row r="18" spans="2:19" ht="16.5" customHeight="1">
      <c r="B18" s="528">
        <v>2</v>
      </c>
      <c r="C18" s="523" t="str">
        <f>IF(ISERROR(VLOOKUP(B18,'NANS Data'!$D$2:$P$51,6,0)),"",VLOOKUP(B18,'NANS Data'!$D$2:$P$51,6,0))&amp;""</f>
        <v/>
      </c>
      <c r="D18" s="709" t="str">
        <f>IF(ISERROR(VLOOKUP(B18,'NANS Data'!$D$2:$P$51,7,0)),"",VLOOKUP(B18,'NANS Data'!$D$2:$P$51,7,0))&amp;""</f>
        <v/>
      </c>
      <c r="E18" s="709"/>
      <c r="F18" s="709"/>
      <c r="G18" s="435" t="str">
        <f>IF(ISERROR(VLOOKUP(B18,'NANS Data'!$D$2:$P$51,12,0)),"",VLOOKUP(B18,'NANS Data'!$D$2:$P$51,12,0))&amp;""</f>
        <v/>
      </c>
      <c r="H18" s="436" t="str">
        <f>IF(ISERROR(VLOOKUP(B18,競技者データ入力シート!$B$8:$O$57,2,0)),"",VLOOKUP(B18,競技者データ入力シート!$B$8:$O$57,8,0))&amp;""</f>
        <v/>
      </c>
      <c r="I18" s="437" t="str">
        <f>IF(ISERROR(VLOOKUP(B18,'NANS Data'!$D$2:$P$51,13,0)),"",VLOOKUP(B18,'NANS Data'!$D$2:$P$51,13,0))&amp;""</f>
        <v/>
      </c>
      <c r="J18" s="710" t="str">
        <f>IF(ISERROR(VLOOKUP($B18,競技者データ入力シート!$B$8:$Q$57,16,0)),"",VLOOKUP($B18,競技者データ入力シート!$B$8:$Q$57,16,0))&amp;""</f>
        <v/>
      </c>
      <c r="K18" s="710"/>
      <c r="L18" s="714" t="str">
        <f>IF(ISERROR(VLOOKUP($B18,競技者データ入力シート!$B$8:$V$57,21,0)),"",VLOOKUP($B18,競技者データ入力シート!$B$8:$V$57,21,0))&amp;""</f>
        <v/>
      </c>
      <c r="M18" s="714"/>
      <c r="N18" s="715" t="str">
        <f>IF(ISERROR(VLOOKUP($B18,競技者データ入力シート!$B$8:$AN$57,24,0)),"",VLOOKUP($B18,競技者データ入力シート!$B$8:$AN$57,24,0))&amp;""</f>
        <v/>
      </c>
      <c r="O18" s="715"/>
      <c r="P18" s="712"/>
      <c r="Q18" s="712"/>
      <c r="R18" s="713"/>
      <c r="S18" s="713"/>
    </row>
    <row r="19" spans="2:19" ht="16.5" customHeight="1">
      <c r="B19" s="528">
        <v>3</v>
      </c>
      <c r="C19" s="523" t="str">
        <f>IF(ISERROR(VLOOKUP(B19,'NANS Data'!$D$2:$P$51,6,0)),"",VLOOKUP(B19,'NANS Data'!$D$2:$P$51,6,0))&amp;""</f>
        <v/>
      </c>
      <c r="D19" s="709" t="str">
        <f>IF(ISERROR(VLOOKUP(B19,'NANS Data'!$D$2:$P$51,7,0)),"",VLOOKUP(B19,'NANS Data'!$D$2:$P$51,7,0))&amp;""</f>
        <v/>
      </c>
      <c r="E19" s="709"/>
      <c r="F19" s="709"/>
      <c r="G19" s="435" t="str">
        <f>IF(ISERROR(VLOOKUP(B19,'NANS Data'!$D$2:$P$51,12,0)),"",VLOOKUP(B19,'NANS Data'!$D$2:$P$51,12,0))&amp;""</f>
        <v/>
      </c>
      <c r="H19" s="436" t="str">
        <f>IF(ISERROR(VLOOKUP(B19,競技者データ入力シート!$B$8:$O$57,2,0)),"",VLOOKUP(B19,競技者データ入力シート!$B$8:$O$57,8,0))&amp;""</f>
        <v/>
      </c>
      <c r="I19" s="437" t="str">
        <f>IF(ISERROR(VLOOKUP(B19,'NANS Data'!$D$2:$P$51,13,0)),"",VLOOKUP(B19,'NANS Data'!$D$2:$P$51,13,0))&amp;""</f>
        <v/>
      </c>
      <c r="J19" s="710" t="str">
        <f>IF(ISERROR(VLOOKUP($B19,競技者データ入力シート!$B$8:$Q$57,16,0)),"",VLOOKUP($B19,競技者データ入力シート!$B$8:$Q$57,16,0))&amp;""</f>
        <v/>
      </c>
      <c r="K19" s="710"/>
      <c r="L19" s="714" t="str">
        <f>IF(ISERROR(VLOOKUP($B19,競技者データ入力シート!$B$8:$V$57,21,0)),"",VLOOKUP($B19,競技者データ入力シート!$B$8:$V$57,21,0))&amp;""</f>
        <v/>
      </c>
      <c r="M19" s="714"/>
      <c r="N19" s="715" t="str">
        <f>IF(ISERROR(VLOOKUP($B19,競技者データ入力シート!$B$8:$AN$57,24,0)),"",VLOOKUP($B19,競技者データ入力シート!$B$8:$AN$57,24,0))&amp;""</f>
        <v/>
      </c>
      <c r="O19" s="715"/>
      <c r="P19" s="712"/>
      <c r="Q19" s="712"/>
      <c r="R19" s="713"/>
      <c r="S19" s="713"/>
    </row>
    <row r="20" spans="2:19" ht="16.5" customHeight="1">
      <c r="B20" s="528">
        <v>4</v>
      </c>
      <c r="C20" s="523" t="str">
        <f>IF(ISERROR(VLOOKUP(B20,'NANS Data'!$D$2:$P$51,6,0)),"",VLOOKUP(B20,'NANS Data'!$D$2:$P$51,6,0))&amp;""</f>
        <v/>
      </c>
      <c r="D20" s="709" t="str">
        <f>IF(ISERROR(VLOOKUP(B20,'NANS Data'!$D$2:$P$51,7,0)),"",VLOOKUP(B20,'NANS Data'!$D$2:$P$51,7,0))&amp;""</f>
        <v/>
      </c>
      <c r="E20" s="709"/>
      <c r="F20" s="709"/>
      <c r="G20" s="435" t="str">
        <f>IF(ISERROR(VLOOKUP(B20,'NANS Data'!$D$2:$P$51,12,0)),"",VLOOKUP(B20,'NANS Data'!$D$2:$P$51,12,0))&amp;""</f>
        <v/>
      </c>
      <c r="H20" s="436" t="str">
        <f>IF(ISERROR(VLOOKUP(B20,競技者データ入力シート!$B$8:$O$57,2,0)),"",VLOOKUP(B20,競技者データ入力シート!$B$8:$O$57,8,0))&amp;""</f>
        <v/>
      </c>
      <c r="I20" s="437" t="str">
        <f>IF(ISERROR(VLOOKUP(B20,'NANS Data'!$D$2:$P$51,13,0)),"",VLOOKUP(B20,'NANS Data'!$D$2:$P$51,13,0))&amp;""</f>
        <v/>
      </c>
      <c r="J20" s="710" t="str">
        <f>IF(ISERROR(VLOOKUP($B20,競技者データ入力シート!$B$8:$Q$57,16,0)),"",VLOOKUP($B20,競技者データ入力シート!$B$8:$Q$57,16,0))&amp;""</f>
        <v/>
      </c>
      <c r="K20" s="710"/>
      <c r="L20" s="714" t="str">
        <f>IF(ISERROR(VLOOKUP($B20,競技者データ入力シート!$B$8:$V$57,21,0)),"",VLOOKUP($B20,競技者データ入力シート!$B$8:$V$57,21,0))&amp;""</f>
        <v/>
      </c>
      <c r="M20" s="714"/>
      <c r="N20" s="715" t="str">
        <f>IF(ISERROR(VLOOKUP($B20,競技者データ入力シート!$B$8:$AN$57,24,0)),"",VLOOKUP($B20,競技者データ入力シート!$B$8:$AN$57,24,0))&amp;""</f>
        <v/>
      </c>
      <c r="O20" s="715"/>
      <c r="P20" s="712"/>
      <c r="Q20" s="712"/>
      <c r="R20" s="713"/>
      <c r="S20" s="713"/>
    </row>
    <row r="21" spans="2:19" ht="16.5" customHeight="1">
      <c r="B21" s="529">
        <v>5</v>
      </c>
      <c r="C21" s="524" t="str">
        <f>IF(ISERROR(VLOOKUP(B21,'NANS Data'!$D$2:$P$51,6,0)),"",VLOOKUP(B21,'NANS Data'!$D$2:$P$51,6,0))&amp;""</f>
        <v/>
      </c>
      <c r="D21" s="716" t="str">
        <f>IF(ISERROR(VLOOKUP(B21,'NANS Data'!$D$2:$P$51,7,0)),"",VLOOKUP(B21,'NANS Data'!$D$2:$P$51,7,0))&amp;""</f>
        <v/>
      </c>
      <c r="E21" s="716"/>
      <c r="F21" s="716"/>
      <c r="G21" s="438" t="str">
        <f>IF(ISERROR(VLOOKUP(B21,'NANS Data'!$D$2:$P$51,12,0)),"",VLOOKUP(B21,'NANS Data'!$D$2:$P$51,12,0))&amp;""</f>
        <v/>
      </c>
      <c r="H21" s="439" t="str">
        <f>IF(ISERROR(VLOOKUP(B21,競技者データ入力シート!$B$8:$O$57,2,0)),"",VLOOKUP(B21,競技者データ入力シート!$B$8:$O$57,8,0))&amp;""</f>
        <v/>
      </c>
      <c r="I21" s="440" t="str">
        <f>IF(ISERROR(VLOOKUP(B21,'NANS Data'!$D$2:$P$51,13,0)),"",VLOOKUP(B21,'NANS Data'!$D$2:$P$51,13,0))&amp;""</f>
        <v/>
      </c>
      <c r="J21" s="717" t="str">
        <f>IF(ISERROR(VLOOKUP($B21,競技者データ入力シート!$B$8:$Q$57,16,0)),"",VLOOKUP($B21,競技者データ入力シート!$B$8:$Q$57,16,0))&amp;""</f>
        <v/>
      </c>
      <c r="K21" s="717"/>
      <c r="L21" s="717" t="str">
        <f>IF(ISERROR(VLOOKUP($B21,競技者データ入力シート!$B$8:$V$57,21,0)),"",VLOOKUP($B21,競技者データ入力シート!$B$8:$V$57,21,0))&amp;""</f>
        <v/>
      </c>
      <c r="M21" s="717"/>
      <c r="N21" s="718" t="str">
        <f>IF(ISERROR(VLOOKUP($B21,競技者データ入力シート!$B$8:$AN$57,24,0)),"",VLOOKUP($B21,競技者データ入力シート!$B$8:$AN$57,24,0))&amp;""</f>
        <v/>
      </c>
      <c r="O21" s="718"/>
      <c r="P21" s="719"/>
      <c r="Q21" s="719"/>
      <c r="R21" s="720"/>
      <c r="S21" s="720"/>
    </row>
    <row r="22" spans="2:19" ht="16.5" customHeight="1">
      <c r="B22" s="527">
        <v>6</v>
      </c>
      <c r="C22" s="523" t="str">
        <f>IF(ISERROR(VLOOKUP(B22,'NANS Data'!$D$2:$P$51,6,0)),"",VLOOKUP(B22,'NANS Data'!$D$2:$P$51,6,0))&amp;""</f>
        <v/>
      </c>
      <c r="D22" s="709" t="str">
        <f>IF(ISERROR(VLOOKUP(B22,'NANS Data'!$D$2:$P$51,7,0)),"",VLOOKUP(B22,'NANS Data'!$D$2:$P$51,7,0))&amp;""</f>
        <v/>
      </c>
      <c r="E22" s="709"/>
      <c r="F22" s="709"/>
      <c r="G22" s="435" t="str">
        <f>IF(ISERROR(VLOOKUP(B22,'NANS Data'!$D$2:$P$51,12,0)),"",VLOOKUP(B22,'NANS Data'!$D$2:$P$51,12,0))&amp;""</f>
        <v/>
      </c>
      <c r="H22" s="436" t="str">
        <f>IF(ISERROR(VLOOKUP(B22,競技者データ入力シート!$B$8:$O$57,2,0)),"",VLOOKUP(B22,競技者データ入力シート!$B$8:$O$57,8,0))&amp;""</f>
        <v/>
      </c>
      <c r="I22" s="437" t="str">
        <f>IF(ISERROR(VLOOKUP(B22,'NANS Data'!$D$2:$P$51,13,0)),"",VLOOKUP(B22,'NANS Data'!$D$2:$P$51,13,0))&amp;""</f>
        <v/>
      </c>
      <c r="J22" s="710" t="str">
        <f>IF(ISERROR(VLOOKUP($B22,競技者データ入力シート!$B$8:$Q$57,16,0)),"",VLOOKUP($B22,競技者データ入力シート!$B$8:$Q$57,16,0))&amp;""</f>
        <v/>
      </c>
      <c r="K22" s="710"/>
      <c r="L22" s="721" t="str">
        <f>IF(ISERROR(VLOOKUP($B22,競技者データ入力シート!$B$8:$V$57,21,0)),"",VLOOKUP($B22,競技者データ入力シート!$B$8:$V$57,21,0))&amp;""</f>
        <v/>
      </c>
      <c r="M22" s="721"/>
      <c r="N22" s="722" t="str">
        <f>IF(ISERROR(VLOOKUP($B22,競技者データ入力シート!$B$8:$AN$57,24,0)),"",VLOOKUP($B22,競技者データ入力シート!$B$8:$AN$57,24,0))&amp;""</f>
        <v/>
      </c>
      <c r="O22" s="722"/>
      <c r="P22" s="712"/>
      <c r="Q22" s="712"/>
      <c r="R22" s="713"/>
      <c r="S22" s="713"/>
    </row>
    <row r="23" spans="2:19" ht="16.5" customHeight="1">
      <c r="B23" s="528">
        <v>7</v>
      </c>
      <c r="C23" s="523" t="str">
        <f>IF(ISERROR(VLOOKUP(B23,'NANS Data'!$D$2:$P$51,6,0)),"",VLOOKUP(B23,'NANS Data'!$D$2:$P$51,6,0))&amp;""</f>
        <v/>
      </c>
      <c r="D23" s="709" t="str">
        <f>IF(ISERROR(VLOOKUP(B23,'NANS Data'!$D$2:$P$51,7,0)),"",VLOOKUP(B23,'NANS Data'!$D$2:$P$51,7,0))&amp;""</f>
        <v/>
      </c>
      <c r="E23" s="709"/>
      <c r="F23" s="709"/>
      <c r="G23" s="435" t="str">
        <f>IF(ISERROR(VLOOKUP(B23,'NANS Data'!$D$2:$P$51,12,0)),"",VLOOKUP(B23,'NANS Data'!$D$2:$P$51,12,0))&amp;""</f>
        <v/>
      </c>
      <c r="H23" s="436" t="str">
        <f>IF(ISERROR(VLOOKUP(B23,競技者データ入力シート!$B$8:$O$57,2,0)),"",VLOOKUP(B23,競技者データ入力シート!$B$8:$O$57,8,0))&amp;""</f>
        <v/>
      </c>
      <c r="I23" s="437" t="str">
        <f>IF(ISERROR(VLOOKUP(B23,'NANS Data'!$D$2:$P$51,13,0)),"",VLOOKUP(B23,'NANS Data'!$D$2:$P$51,13,0))&amp;""</f>
        <v/>
      </c>
      <c r="J23" s="710" t="str">
        <f>IF(ISERROR(VLOOKUP($B23,競技者データ入力シート!$B$8:$Q$57,16,0)),"",VLOOKUP($B23,競技者データ入力シート!$B$8:$Q$57,16,0))&amp;""</f>
        <v/>
      </c>
      <c r="K23" s="710"/>
      <c r="L23" s="714" t="str">
        <f>IF(ISERROR(VLOOKUP($B23,競技者データ入力シート!$B$8:$V$57,21,0)),"",VLOOKUP($B23,競技者データ入力シート!$B$8:$V$57,21,0))&amp;""</f>
        <v/>
      </c>
      <c r="M23" s="714"/>
      <c r="N23" s="715" t="str">
        <f>IF(ISERROR(VLOOKUP($B23,競技者データ入力シート!$B$8:$AN$57,24,0)),"",VLOOKUP($B23,競技者データ入力シート!$B$8:$AN$57,24,0))&amp;""</f>
        <v/>
      </c>
      <c r="O23" s="715"/>
      <c r="P23" s="712"/>
      <c r="Q23" s="712"/>
      <c r="R23" s="713"/>
      <c r="S23" s="713"/>
    </row>
    <row r="24" spans="2:19" ht="16.5" customHeight="1">
      <c r="B24" s="528">
        <v>8</v>
      </c>
      <c r="C24" s="523" t="str">
        <f>IF(ISERROR(VLOOKUP(B24,'NANS Data'!$D$2:$P$51,6,0)),"",VLOOKUP(B24,'NANS Data'!$D$2:$P$51,6,0))&amp;""</f>
        <v/>
      </c>
      <c r="D24" s="709" t="str">
        <f>IF(ISERROR(VLOOKUP(B24,'NANS Data'!$D$2:$P$51,7,0)),"",VLOOKUP(B24,'NANS Data'!$D$2:$P$51,7,0))&amp;""</f>
        <v/>
      </c>
      <c r="E24" s="709"/>
      <c r="F24" s="709"/>
      <c r="G24" s="435" t="str">
        <f>IF(ISERROR(VLOOKUP(B24,'NANS Data'!$D$2:$P$51,12,0)),"",VLOOKUP(B24,'NANS Data'!$D$2:$P$51,12,0))&amp;""</f>
        <v/>
      </c>
      <c r="H24" s="436" t="str">
        <f>IF(ISERROR(VLOOKUP(B24,競技者データ入力シート!$B$8:$O$57,2,0)),"",VLOOKUP(B24,競技者データ入力シート!$B$8:$O$57,8,0))&amp;""</f>
        <v/>
      </c>
      <c r="I24" s="437" t="str">
        <f>IF(ISERROR(VLOOKUP(B24,'NANS Data'!$D$2:$P$51,13,0)),"",VLOOKUP(B24,'NANS Data'!$D$2:$P$51,13,0))&amp;""</f>
        <v/>
      </c>
      <c r="J24" s="710" t="str">
        <f>IF(ISERROR(VLOOKUP($B24,競技者データ入力シート!$B$8:$Q$57,16,0)),"",VLOOKUP($B24,競技者データ入力シート!$B$8:$Q$57,16,0))&amp;""</f>
        <v/>
      </c>
      <c r="K24" s="710"/>
      <c r="L24" s="714" t="str">
        <f>IF(ISERROR(VLOOKUP($B24,競技者データ入力シート!$B$8:$V$57,21,0)),"",VLOOKUP($B24,競技者データ入力シート!$B$8:$V$57,21,0))&amp;""</f>
        <v/>
      </c>
      <c r="M24" s="714"/>
      <c r="N24" s="715" t="str">
        <f>IF(ISERROR(VLOOKUP($B24,競技者データ入力シート!$B$8:$AN$57,24,0)),"",VLOOKUP($B24,競技者データ入力シート!$B$8:$AN$57,24,0))&amp;""</f>
        <v/>
      </c>
      <c r="O24" s="715"/>
      <c r="P24" s="712"/>
      <c r="Q24" s="712"/>
      <c r="R24" s="713"/>
      <c r="S24" s="713"/>
    </row>
    <row r="25" spans="2:19" ht="16.5" customHeight="1">
      <c r="B25" s="528">
        <v>9</v>
      </c>
      <c r="C25" s="523" t="str">
        <f>IF(ISERROR(VLOOKUP(B25,'NANS Data'!$D$2:$P$51,6,0)),"",VLOOKUP(B25,'NANS Data'!$D$2:$P$51,6,0))&amp;""</f>
        <v/>
      </c>
      <c r="D25" s="709" t="str">
        <f>IF(ISERROR(VLOOKUP(B25,'NANS Data'!$D$2:$P$51,7,0)),"",VLOOKUP(B25,'NANS Data'!$D$2:$P$51,7,0))&amp;""</f>
        <v/>
      </c>
      <c r="E25" s="709"/>
      <c r="F25" s="709"/>
      <c r="G25" s="435" t="str">
        <f>IF(ISERROR(VLOOKUP(B25,'NANS Data'!$D$2:$P$51,12,0)),"",VLOOKUP(B25,'NANS Data'!$D$2:$P$51,12,0))&amp;""</f>
        <v/>
      </c>
      <c r="H25" s="436" t="str">
        <f>IF(ISERROR(VLOOKUP(B25,競技者データ入力シート!$B$8:$O$57,2,0)),"",VLOOKUP(B25,競技者データ入力シート!$B$8:$O$57,8,0))&amp;""</f>
        <v/>
      </c>
      <c r="I25" s="437" t="str">
        <f>IF(ISERROR(VLOOKUP(B25,'NANS Data'!$D$2:$P$51,13,0)),"",VLOOKUP(B25,'NANS Data'!$D$2:$P$51,13,0))&amp;""</f>
        <v/>
      </c>
      <c r="J25" s="710" t="str">
        <f>IF(ISERROR(VLOOKUP($B25,競技者データ入力シート!$B$8:$Q$57,16,0)),"",VLOOKUP($B25,競技者データ入力シート!$B$8:$Q$57,16,0))&amp;""</f>
        <v/>
      </c>
      <c r="K25" s="710"/>
      <c r="L25" s="714" t="str">
        <f>IF(ISERROR(VLOOKUP($B25,競技者データ入力シート!$B$8:$V$57,21,0)),"",VLOOKUP($B25,競技者データ入力シート!$B$8:$V$57,21,0))&amp;""</f>
        <v/>
      </c>
      <c r="M25" s="714"/>
      <c r="N25" s="715" t="str">
        <f>IF(ISERROR(VLOOKUP($B25,競技者データ入力シート!$B$8:$AN$57,24,0)),"",VLOOKUP($B25,競技者データ入力シート!$B$8:$AN$57,24,0))&amp;""</f>
        <v/>
      </c>
      <c r="O25" s="715"/>
      <c r="P25" s="712"/>
      <c r="Q25" s="712"/>
      <c r="R25" s="713"/>
      <c r="S25" s="713"/>
    </row>
    <row r="26" spans="2:19" ht="16.5" customHeight="1">
      <c r="B26" s="529">
        <v>10</v>
      </c>
      <c r="C26" s="524" t="str">
        <f>IF(ISERROR(VLOOKUP(B26,'NANS Data'!$D$2:$P$51,6,0)),"",VLOOKUP(B26,'NANS Data'!$D$2:$P$51,6,0))&amp;""</f>
        <v/>
      </c>
      <c r="D26" s="716" t="str">
        <f>IF(ISERROR(VLOOKUP(B26,'NANS Data'!$D$2:$P$51,7,0)),"",VLOOKUP(B26,'NANS Data'!$D$2:$P$51,7,0))&amp;""</f>
        <v/>
      </c>
      <c r="E26" s="716"/>
      <c r="F26" s="716"/>
      <c r="G26" s="438" t="str">
        <f>IF(ISERROR(VLOOKUP(B26,'NANS Data'!$D$2:$P$51,12,0)),"",VLOOKUP(B26,'NANS Data'!$D$2:$P$51,12,0))&amp;""</f>
        <v/>
      </c>
      <c r="H26" s="439" t="str">
        <f>IF(ISERROR(VLOOKUP(B26,競技者データ入力シート!$B$8:$O$57,2,0)),"",VLOOKUP(B26,競技者データ入力シート!$B$8:$O$57,8,0))&amp;""</f>
        <v/>
      </c>
      <c r="I26" s="440" t="str">
        <f>IF(ISERROR(VLOOKUP(B26,'NANS Data'!$D$2:$P$51,13,0)),"",VLOOKUP(B26,'NANS Data'!$D$2:$P$51,13,0))&amp;""</f>
        <v/>
      </c>
      <c r="J26" s="717" t="str">
        <f>IF(ISERROR(VLOOKUP($B26,競技者データ入力シート!$B$8:$Q$57,16,0)),"",VLOOKUP($B26,競技者データ入力シート!$B$8:$Q$57,16,0))&amp;""</f>
        <v/>
      </c>
      <c r="K26" s="717"/>
      <c r="L26" s="717" t="str">
        <f>IF(ISERROR(VLOOKUP($B26,競技者データ入力シート!$B$8:$V$57,21,0)),"",VLOOKUP($B26,競技者データ入力シート!$B$8:$V$57,21,0))&amp;""</f>
        <v/>
      </c>
      <c r="M26" s="717"/>
      <c r="N26" s="718" t="str">
        <f>IF(ISERROR(VLOOKUP($B26,競技者データ入力シート!$B$8:$AN$57,24,0)),"",VLOOKUP($B26,競技者データ入力シート!$B$8:$AN$57,24,0))&amp;""</f>
        <v/>
      </c>
      <c r="O26" s="718"/>
      <c r="P26" s="719"/>
      <c r="Q26" s="719"/>
      <c r="R26" s="720"/>
      <c r="S26" s="720"/>
    </row>
    <row r="27" spans="2:19" ht="16.5" customHeight="1">
      <c r="B27" s="527">
        <v>11</v>
      </c>
      <c r="C27" s="523" t="str">
        <f>IF(ISERROR(VLOOKUP(B27,'NANS Data'!$D$2:$P$51,6,0)),"",VLOOKUP(B27,'NANS Data'!$D$2:$P$51,6,0))&amp;""</f>
        <v/>
      </c>
      <c r="D27" s="709" t="str">
        <f>IF(ISERROR(VLOOKUP(B27,'NANS Data'!$D$2:$P$51,7,0)),"",VLOOKUP(B27,'NANS Data'!$D$2:$P$51,7,0))&amp;""</f>
        <v/>
      </c>
      <c r="E27" s="709"/>
      <c r="F27" s="709"/>
      <c r="G27" s="435" t="str">
        <f>IF(ISERROR(VLOOKUP(B27,'NANS Data'!$D$2:$P$51,12,0)),"",VLOOKUP(B27,'NANS Data'!$D$2:$P$51,12,0))&amp;""</f>
        <v/>
      </c>
      <c r="H27" s="436" t="str">
        <f>IF(ISERROR(VLOOKUP(B27,競技者データ入力シート!$B$8:$O$57,2,0)),"",VLOOKUP(B27,競技者データ入力シート!$B$8:$O$57,8,0))&amp;""</f>
        <v/>
      </c>
      <c r="I27" s="437" t="str">
        <f>IF(ISERROR(VLOOKUP(B27,'NANS Data'!$D$2:$P$51,13,0)),"",VLOOKUP(B27,'NANS Data'!$D$2:$P$51,13,0))&amp;""</f>
        <v/>
      </c>
      <c r="J27" s="710" t="str">
        <f>IF(ISERROR(VLOOKUP($B27,競技者データ入力シート!$B$8:$Q$57,16,0)),"",VLOOKUP($B27,競技者データ入力シート!$B$8:$Q$57,16,0))&amp;""</f>
        <v/>
      </c>
      <c r="K27" s="710"/>
      <c r="L27" s="721" t="str">
        <f>IF(ISERROR(VLOOKUP($B27,競技者データ入力シート!$B$8:$V$57,21,0)),"",VLOOKUP($B27,競技者データ入力シート!$B$8:$V$57,21,0))&amp;""</f>
        <v/>
      </c>
      <c r="M27" s="721"/>
      <c r="N27" s="722" t="str">
        <f>IF(ISERROR(VLOOKUP($B27,競技者データ入力シート!$B$8:$AN$57,24,0)),"",VLOOKUP($B27,競技者データ入力シート!$B$8:$AN$57,24,0))&amp;""</f>
        <v/>
      </c>
      <c r="O27" s="722"/>
      <c r="P27" s="712"/>
      <c r="Q27" s="712"/>
      <c r="R27" s="713"/>
      <c r="S27" s="713"/>
    </row>
    <row r="28" spans="2:19" ht="16.5" customHeight="1">
      <c r="B28" s="528">
        <v>12</v>
      </c>
      <c r="C28" s="523" t="str">
        <f>IF(ISERROR(VLOOKUP(B28,'NANS Data'!$D$2:$P$51,6,0)),"",VLOOKUP(B28,'NANS Data'!$D$2:$P$51,6,0))&amp;""</f>
        <v/>
      </c>
      <c r="D28" s="709" t="str">
        <f>IF(ISERROR(VLOOKUP(B28,'NANS Data'!$D$2:$P$51,7,0)),"",VLOOKUP(B28,'NANS Data'!$D$2:$P$51,7,0))&amp;""</f>
        <v/>
      </c>
      <c r="E28" s="709"/>
      <c r="F28" s="709"/>
      <c r="G28" s="435" t="str">
        <f>IF(ISERROR(VLOOKUP(B28,'NANS Data'!$D$2:$P$51,12,0)),"",VLOOKUP(B28,'NANS Data'!$D$2:$P$51,12,0))&amp;""</f>
        <v/>
      </c>
      <c r="H28" s="436" t="str">
        <f>IF(ISERROR(VLOOKUP(B28,競技者データ入力シート!$B$8:$O$57,2,0)),"",VLOOKUP(B28,競技者データ入力シート!$B$8:$O$57,8,0))&amp;""</f>
        <v/>
      </c>
      <c r="I28" s="437" t="str">
        <f>IF(ISERROR(VLOOKUP(B28,'NANS Data'!$D$2:$P$51,13,0)),"",VLOOKUP(B28,'NANS Data'!$D$2:$P$51,13,0))&amp;""</f>
        <v/>
      </c>
      <c r="J28" s="710" t="str">
        <f>IF(ISERROR(VLOOKUP($B28,競技者データ入力シート!$B$8:$Q$57,16,0)),"",VLOOKUP($B28,競技者データ入力シート!$B$8:$Q$57,16,0))&amp;""</f>
        <v/>
      </c>
      <c r="K28" s="710"/>
      <c r="L28" s="714" t="str">
        <f>IF(ISERROR(VLOOKUP($B28,競技者データ入力シート!$B$8:$V$57,21,0)),"",VLOOKUP($B28,競技者データ入力シート!$B$8:$V$57,21,0))&amp;""</f>
        <v/>
      </c>
      <c r="M28" s="714"/>
      <c r="N28" s="715" t="str">
        <f>IF(ISERROR(VLOOKUP($B28,競技者データ入力シート!$B$8:$AN$57,24,0)),"",VLOOKUP($B28,競技者データ入力シート!$B$8:$AN$57,24,0))&amp;""</f>
        <v/>
      </c>
      <c r="O28" s="715"/>
      <c r="P28" s="712"/>
      <c r="Q28" s="712"/>
      <c r="R28" s="713"/>
      <c r="S28" s="713"/>
    </row>
    <row r="29" spans="2:19" ht="16.5" customHeight="1">
      <c r="B29" s="528">
        <v>13</v>
      </c>
      <c r="C29" s="523" t="str">
        <f>IF(ISERROR(VLOOKUP(B29,'NANS Data'!$D$2:$P$51,6,0)),"",VLOOKUP(B29,'NANS Data'!$D$2:$P$51,6,0))&amp;""</f>
        <v/>
      </c>
      <c r="D29" s="709" t="str">
        <f>IF(ISERROR(VLOOKUP(B29,'NANS Data'!$D$2:$P$51,7,0)),"",VLOOKUP(B29,'NANS Data'!$D$2:$P$51,7,0))&amp;""</f>
        <v/>
      </c>
      <c r="E29" s="709"/>
      <c r="F29" s="709"/>
      <c r="G29" s="435" t="str">
        <f>IF(ISERROR(VLOOKUP(B29,'NANS Data'!$D$2:$P$51,12,0)),"",VLOOKUP(B29,'NANS Data'!$D$2:$P$51,12,0))&amp;""</f>
        <v/>
      </c>
      <c r="H29" s="436" t="str">
        <f>IF(ISERROR(VLOOKUP(B29,競技者データ入力シート!$B$8:$O$57,2,0)),"",VLOOKUP(B29,競技者データ入力シート!$B$8:$O$57,8,0))&amp;""</f>
        <v/>
      </c>
      <c r="I29" s="437" t="str">
        <f>IF(ISERROR(VLOOKUP(B29,'NANS Data'!$D$2:$P$51,13,0)),"",VLOOKUP(B29,'NANS Data'!$D$2:$P$51,13,0))&amp;""</f>
        <v/>
      </c>
      <c r="J29" s="710" t="str">
        <f>IF(ISERROR(VLOOKUP($B29,競技者データ入力シート!$B$8:$Q$57,16,0)),"",VLOOKUP($B29,競技者データ入力シート!$B$8:$Q$57,16,0))&amp;""</f>
        <v/>
      </c>
      <c r="K29" s="710"/>
      <c r="L29" s="714" t="str">
        <f>IF(ISERROR(VLOOKUP($B29,競技者データ入力シート!$B$8:$V$57,21,0)),"",VLOOKUP($B29,競技者データ入力シート!$B$8:$V$57,21,0))&amp;""</f>
        <v/>
      </c>
      <c r="M29" s="714"/>
      <c r="N29" s="715" t="str">
        <f>IF(ISERROR(VLOOKUP($B29,競技者データ入力シート!$B$8:$AN$57,24,0)),"",VLOOKUP($B29,競技者データ入力シート!$B$8:$AN$57,24,0))&amp;""</f>
        <v/>
      </c>
      <c r="O29" s="715"/>
      <c r="P29" s="712"/>
      <c r="Q29" s="712"/>
      <c r="R29" s="713"/>
      <c r="S29" s="713"/>
    </row>
    <row r="30" spans="2:19" ht="16.5" customHeight="1">
      <c r="B30" s="528">
        <v>14</v>
      </c>
      <c r="C30" s="523" t="str">
        <f>IF(ISERROR(VLOOKUP(B30,'NANS Data'!$D$2:$P$51,6,0)),"",VLOOKUP(B30,'NANS Data'!$D$2:$P$51,6,0))&amp;""</f>
        <v/>
      </c>
      <c r="D30" s="709" t="str">
        <f>IF(ISERROR(VLOOKUP(B30,'NANS Data'!$D$2:$P$51,7,0)),"",VLOOKUP(B30,'NANS Data'!$D$2:$P$51,7,0))&amp;""</f>
        <v/>
      </c>
      <c r="E30" s="709"/>
      <c r="F30" s="709"/>
      <c r="G30" s="435" t="str">
        <f>IF(ISERROR(VLOOKUP(B30,'NANS Data'!$D$2:$P$51,12,0)),"",VLOOKUP(B30,'NANS Data'!$D$2:$P$51,12,0))&amp;""</f>
        <v/>
      </c>
      <c r="H30" s="436" t="str">
        <f>IF(ISERROR(VLOOKUP(B30,競技者データ入力シート!$B$8:$O$57,2,0)),"",VLOOKUP(B30,競技者データ入力シート!$B$8:$O$57,8,0))&amp;""</f>
        <v/>
      </c>
      <c r="I30" s="437" t="str">
        <f>IF(ISERROR(VLOOKUP(B30,'NANS Data'!$D$2:$P$51,13,0)),"",VLOOKUP(B30,'NANS Data'!$D$2:$P$51,13,0))&amp;""</f>
        <v/>
      </c>
      <c r="J30" s="710" t="str">
        <f>IF(ISERROR(VLOOKUP($B30,競技者データ入力シート!$B$8:$Q$57,16,0)),"",VLOOKUP($B30,競技者データ入力シート!$B$8:$Q$57,16,0))&amp;""</f>
        <v/>
      </c>
      <c r="K30" s="710"/>
      <c r="L30" s="714" t="str">
        <f>IF(ISERROR(VLOOKUP($B30,競技者データ入力シート!$B$8:$V$57,21,0)),"",VLOOKUP($B30,競技者データ入力シート!$B$8:$V$57,21,0))&amp;""</f>
        <v/>
      </c>
      <c r="M30" s="714"/>
      <c r="N30" s="715" t="str">
        <f>IF(ISERROR(VLOOKUP($B30,競技者データ入力シート!$B$8:$AN$57,24,0)),"",VLOOKUP($B30,競技者データ入力シート!$B$8:$AN$57,24,0))&amp;""</f>
        <v/>
      </c>
      <c r="O30" s="715"/>
      <c r="P30" s="712"/>
      <c r="Q30" s="712"/>
      <c r="R30" s="713"/>
      <c r="S30" s="713"/>
    </row>
    <row r="31" spans="2:19" ht="16.5" customHeight="1">
      <c r="B31" s="529">
        <v>15</v>
      </c>
      <c r="C31" s="524" t="str">
        <f>IF(ISERROR(VLOOKUP(B31,'NANS Data'!$D$2:$P$51,6,0)),"",VLOOKUP(B31,'NANS Data'!$D$2:$P$51,6,0))&amp;""</f>
        <v/>
      </c>
      <c r="D31" s="716" t="str">
        <f>IF(ISERROR(VLOOKUP(B31,'NANS Data'!$D$2:$P$51,7,0)),"",VLOOKUP(B31,'NANS Data'!$D$2:$P$51,7,0))&amp;""</f>
        <v/>
      </c>
      <c r="E31" s="716"/>
      <c r="F31" s="716"/>
      <c r="G31" s="438" t="str">
        <f>IF(ISERROR(VLOOKUP(B31,'NANS Data'!$D$2:$P$51,12,0)),"",VLOOKUP(B31,'NANS Data'!$D$2:$P$51,12,0))&amp;""</f>
        <v/>
      </c>
      <c r="H31" s="439" t="str">
        <f>IF(ISERROR(VLOOKUP(B31,競技者データ入力シート!$B$8:$O$57,2,0)),"",VLOOKUP(B31,競技者データ入力シート!$B$8:$O$57,8,0))&amp;""</f>
        <v/>
      </c>
      <c r="I31" s="440" t="str">
        <f>IF(ISERROR(VLOOKUP(B31,'NANS Data'!$D$2:$P$51,13,0)),"",VLOOKUP(B31,'NANS Data'!$D$2:$P$51,13,0))&amp;""</f>
        <v/>
      </c>
      <c r="J31" s="717" t="str">
        <f>IF(ISERROR(VLOOKUP($B31,競技者データ入力シート!$B$8:$Q$57,16,0)),"",VLOOKUP($B31,競技者データ入力シート!$B$8:$Q$57,16,0))&amp;""</f>
        <v/>
      </c>
      <c r="K31" s="717"/>
      <c r="L31" s="717" t="str">
        <f>IF(ISERROR(VLOOKUP($B31,競技者データ入力シート!$B$8:$V$57,21,0)),"",VLOOKUP($B31,競技者データ入力シート!$B$8:$V$57,21,0))&amp;""</f>
        <v/>
      </c>
      <c r="M31" s="717"/>
      <c r="N31" s="718" t="str">
        <f>IF(ISERROR(VLOOKUP($B31,競技者データ入力シート!$B$8:$AN$57,24,0)),"",VLOOKUP($B31,競技者データ入力シート!$B$8:$AN$57,24,0))&amp;""</f>
        <v/>
      </c>
      <c r="O31" s="718"/>
      <c r="P31" s="719"/>
      <c r="Q31" s="719"/>
      <c r="R31" s="720"/>
      <c r="S31" s="720"/>
    </row>
    <row r="32" spans="2:19" ht="16.5" customHeight="1">
      <c r="B32" s="527">
        <v>16</v>
      </c>
      <c r="C32" s="523" t="str">
        <f>IF(ISERROR(VLOOKUP(B32,'NANS Data'!$D$2:$P$51,6,0)),"",VLOOKUP(B32,'NANS Data'!$D$2:$P$51,6,0))&amp;""</f>
        <v/>
      </c>
      <c r="D32" s="709" t="str">
        <f>IF(ISERROR(VLOOKUP(B32,'NANS Data'!$D$2:$P$51,7,0)),"",VLOOKUP(B32,'NANS Data'!$D$2:$P$51,7,0))&amp;""</f>
        <v/>
      </c>
      <c r="E32" s="709"/>
      <c r="F32" s="709"/>
      <c r="G32" s="435" t="str">
        <f>IF(ISERROR(VLOOKUP(B32,'NANS Data'!$D$2:$P$51,12,0)),"",VLOOKUP(B32,'NANS Data'!$D$2:$P$51,12,0))&amp;""</f>
        <v/>
      </c>
      <c r="H32" s="436" t="str">
        <f>IF(ISERROR(VLOOKUP(B32,競技者データ入力シート!$B$8:$O$57,2,0)),"",VLOOKUP(B32,競技者データ入力シート!$B$8:$O$57,8,0))&amp;""</f>
        <v/>
      </c>
      <c r="I32" s="437" t="str">
        <f>IF(ISERROR(VLOOKUP(B32,'NANS Data'!$D$2:$P$51,13,0)),"",VLOOKUP(B32,'NANS Data'!$D$2:$P$51,13,0))&amp;""</f>
        <v/>
      </c>
      <c r="J32" s="710" t="str">
        <f>IF(ISERROR(VLOOKUP($B32,競技者データ入力シート!$B$8:$Q$57,16,0)),"",VLOOKUP($B32,競技者データ入力シート!$B$8:$Q$57,16,0))&amp;""</f>
        <v/>
      </c>
      <c r="K32" s="710"/>
      <c r="L32" s="721" t="str">
        <f>IF(ISERROR(VLOOKUP($B32,競技者データ入力シート!$B$8:$V$57,21,0)),"",VLOOKUP($B32,競技者データ入力シート!$B$8:$V$57,21,0))&amp;""</f>
        <v/>
      </c>
      <c r="M32" s="721"/>
      <c r="N32" s="722" t="str">
        <f>IF(ISERROR(VLOOKUP($B32,競技者データ入力シート!$B$8:$AN$57,24,0)),"",VLOOKUP($B32,競技者データ入力シート!$B$8:$AN$57,24,0))&amp;""</f>
        <v/>
      </c>
      <c r="O32" s="722"/>
      <c r="P32" s="712"/>
      <c r="Q32" s="712"/>
      <c r="R32" s="713"/>
      <c r="S32" s="713"/>
    </row>
    <row r="33" spans="2:19" ht="16.5" customHeight="1">
      <c r="B33" s="528">
        <v>17</v>
      </c>
      <c r="C33" s="523" t="str">
        <f>IF(ISERROR(VLOOKUP(B33,'NANS Data'!$D$2:$P$51,6,0)),"",VLOOKUP(B33,'NANS Data'!$D$2:$P$51,6,0))&amp;""</f>
        <v/>
      </c>
      <c r="D33" s="709" t="str">
        <f>IF(ISERROR(VLOOKUP(B33,'NANS Data'!$D$2:$P$51,7,0)),"",VLOOKUP(B33,'NANS Data'!$D$2:$P$51,7,0))&amp;""</f>
        <v/>
      </c>
      <c r="E33" s="709"/>
      <c r="F33" s="709"/>
      <c r="G33" s="435" t="str">
        <f>IF(ISERROR(VLOOKUP(B33,'NANS Data'!$D$2:$P$51,12,0)),"",VLOOKUP(B33,'NANS Data'!$D$2:$P$51,12,0))&amp;""</f>
        <v/>
      </c>
      <c r="H33" s="436" t="str">
        <f>IF(ISERROR(VLOOKUP(B33,競技者データ入力シート!$B$8:$O$57,2,0)),"",VLOOKUP(B33,競技者データ入力シート!$B$8:$O$57,8,0))&amp;""</f>
        <v/>
      </c>
      <c r="I33" s="437" t="str">
        <f>IF(ISERROR(VLOOKUP(B33,'NANS Data'!$D$2:$P$51,13,0)),"",VLOOKUP(B33,'NANS Data'!$D$2:$P$51,13,0))&amp;""</f>
        <v/>
      </c>
      <c r="J33" s="710" t="str">
        <f>IF(ISERROR(VLOOKUP($B33,競技者データ入力シート!$B$8:$Q$57,16,0)),"",VLOOKUP($B33,競技者データ入力シート!$B$8:$Q$57,16,0))&amp;""</f>
        <v/>
      </c>
      <c r="K33" s="710"/>
      <c r="L33" s="714" t="str">
        <f>IF(ISERROR(VLOOKUP($B33,競技者データ入力シート!$B$8:$V$57,21,0)),"",VLOOKUP($B33,競技者データ入力シート!$B$8:$V$57,21,0))&amp;""</f>
        <v/>
      </c>
      <c r="M33" s="714"/>
      <c r="N33" s="715" t="str">
        <f>IF(ISERROR(VLOOKUP($B33,競技者データ入力シート!$B$8:$AN$57,24,0)),"",VLOOKUP($B33,競技者データ入力シート!$B$8:$AN$57,24,0))&amp;""</f>
        <v/>
      </c>
      <c r="O33" s="715"/>
      <c r="P33" s="712"/>
      <c r="Q33" s="712"/>
      <c r="R33" s="713"/>
      <c r="S33" s="713"/>
    </row>
    <row r="34" spans="2:19" ht="16.5" customHeight="1">
      <c r="B34" s="528">
        <v>18</v>
      </c>
      <c r="C34" s="523" t="str">
        <f>IF(ISERROR(VLOOKUP(B34,'NANS Data'!$D$2:$P$51,6,0)),"",VLOOKUP(B34,'NANS Data'!$D$2:$P$51,6,0))&amp;""</f>
        <v/>
      </c>
      <c r="D34" s="709" t="str">
        <f>IF(ISERROR(VLOOKUP(B34,'NANS Data'!$D$2:$P$51,7,0)),"",VLOOKUP(B34,'NANS Data'!$D$2:$P$51,7,0))&amp;""</f>
        <v/>
      </c>
      <c r="E34" s="709"/>
      <c r="F34" s="709"/>
      <c r="G34" s="435" t="str">
        <f>IF(ISERROR(VLOOKUP(B34,'NANS Data'!$D$2:$P$51,12,0)),"",VLOOKUP(B34,'NANS Data'!$D$2:$P$51,12,0))&amp;""</f>
        <v/>
      </c>
      <c r="H34" s="436" t="str">
        <f>IF(ISERROR(VLOOKUP(B34,競技者データ入力シート!$B$8:$O$57,2,0)),"",VLOOKUP(B34,競技者データ入力シート!$B$8:$O$57,8,0))&amp;""</f>
        <v/>
      </c>
      <c r="I34" s="437" t="str">
        <f>IF(ISERROR(VLOOKUP(B34,'NANS Data'!$D$2:$P$51,13,0)),"",VLOOKUP(B34,'NANS Data'!$D$2:$P$51,13,0))&amp;""</f>
        <v/>
      </c>
      <c r="J34" s="710" t="str">
        <f>IF(ISERROR(VLOOKUP($B34,競技者データ入力シート!$B$8:$Q$57,16,0)),"",VLOOKUP($B34,競技者データ入力シート!$B$8:$Q$57,16,0))&amp;""</f>
        <v/>
      </c>
      <c r="K34" s="710"/>
      <c r="L34" s="714" t="str">
        <f>IF(ISERROR(VLOOKUP($B34,競技者データ入力シート!$B$8:$V$57,21,0)),"",VLOOKUP($B34,競技者データ入力シート!$B$8:$V$57,21,0))&amp;""</f>
        <v/>
      </c>
      <c r="M34" s="714"/>
      <c r="N34" s="715" t="str">
        <f>IF(ISERROR(VLOOKUP($B34,競技者データ入力シート!$B$8:$AN$57,24,0)),"",VLOOKUP($B34,競技者データ入力シート!$B$8:$AN$57,24,0))&amp;""</f>
        <v/>
      </c>
      <c r="O34" s="715"/>
      <c r="P34" s="712"/>
      <c r="Q34" s="712"/>
      <c r="R34" s="713"/>
      <c r="S34" s="713"/>
    </row>
    <row r="35" spans="2:19" ht="16.5" customHeight="1">
      <c r="B35" s="528">
        <v>19</v>
      </c>
      <c r="C35" s="523" t="str">
        <f>IF(ISERROR(VLOOKUP(B35,'NANS Data'!$D$2:$P$51,6,0)),"",VLOOKUP(B35,'NANS Data'!$D$2:$P$51,6,0))&amp;""</f>
        <v/>
      </c>
      <c r="D35" s="709" t="str">
        <f>IF(ISERROR(VLOOKUP(B35,'NANS Data'!$D$2:$P$51,7,0)),"",VLOOKUP(B35,'NANS Data'!$D$2:$P$51,7,0))&amp;""</f>
        <v/>
      </c>
      <c r="E35" s="709"/>
      <c r="F35" s="709"/>
      <c r="G35" s="435" t="str">
        <f>IF(ISERROR(VLOOKUP(B35,'NANS Data'!$D$2:$P$51,12,0)),"",VLOOKUP(B35,'NANS Data'!$D$2:$P$51,12,0))&amp;""</f>
        <v/>
      </c>
      <c r="H35" s="436" t="str">
        <f>IF(ISERROR(VLOOKUP(B35,競技者データ入力シート!$B$8:$O$57,2,0)),"",VLOOKUP(B35,競技者データ入力シート!$B$8:$O$57,8,0))&amp;""</f>
        <v/>
      </c>
      <c r="I35" s="437" t="str">
        <f>IF(ISERROR(VLOOKUP(B35,'NANS Data'!$D$2:$P$51,13,0)),"",VLOOKUP(B35,'NANS Data'!$D$2:$P$51,13,0))&amp;""</f>
        <v/>
      </c>
      <c r="J35" s="710" t="str">
        <f>IF(ISERROR(VLOOKUP($B35,競技者データ入力シート!$B$8:$Q$57,16,0)),"",VLOOKUP($B35,競技者データ入力シート!$B$8:$Q$57,16,0))&amp;""</f>
        <v/>
      </c>
      <c r="K35" s="710"/>
      <c r="L35" s="714" t="str">
        <f>IF(ISERROR(VLOOKUP($B35,競技者データ入力シート!$B$8:$V$57,21,0)),"",VLOOKUP($B35,競技者データ入力シート!$B$8:$V$57,21,0))&amp;""</f>
        <v/>
      </c>
      <c r="M35" s="714"/>
      <c r="N35" s="715" t="str">
        <f>IF(ISERROR(VLOOKUP($B35,競技者データ入力シート!$B$8:$AN$57,24,0)),"",VLOOKUP($B35,競技者データ入力シート!$B$8:$AN$57,24,0))&amp;""</f>
        <v/>
      </c>
      <c r="O35" s="715"/>
      <c r="P35" s="712"/>
      <c r="Q35" s="712"/>
      <c r="R35" s="713"/>
      <c r="S35" s="713"/>
    </row>
    <row r="36" spans="2:19" ht="16.5" customHeight="1">
      <c r="B36" s="529">
        <v>20</v>
      </c>
      <c r="C36" s="524" t="str">
        <f>IF(ISERROR(VLOOKUP(B36,'NANS Data'!$D$2:$P$51,6,0)),"",VLOOKUP(B36,'NANS Data'!$D$2:$P$51,6,0))&amp;""</f>
        <v/>
      </c>
      <c r="D36" s="716" t="str">
        <f>IF(ISERROR(VLOOKUP(B36,'NANS Data'!$D$2:$P$51,7,0)),"",VLOOKUP(B36,'NANS Data'!$D$2:$P$51,7,0))&amp;""</f>
        <v/>
      </c>
      <c r="E36" s="716"/>
      <c r="F36" s="716"/>
      <c r="G36" s="438" t="str">
        <f>IF(ISERROR(VLOOKUP(B36,'NANS Data'!$D$2:$P$51,12,0)),"",VLOOKUP(B36,'NANS Data'!$D$2:$P$51,12,0))&amp;""</f>
        <v/>
      </c>
      <c r="H36" s="439" t="str">
        <f>IF(ISERROR(VLOOKUP(B36,競技者データ入力シート!$B$8:$O$57,2,0)),"",VLOOKUP(B36,競技者データ入力シート!$B$8:$O$57,8,0))&amp;""</f>
        <v/>
      </c>
      <c r="I36" s="440" t="str">
        <f>IF(ISERROR(VLOOKUP(B36,'NANS Data'!$D$2:$P$51,13,0)),"",VLOOKUP(B36,'NANS Data'!$D$2:$P$51,13,0))&amp;""</f>
        <v/>
      </c>
      <c r="J36" s="717" t="str">
        <f>IF(ISERROR(VLOOKUP($B36,競技者データ入力シート!$B$8:$Q$57,16,0)),"",VLOOKUP($B36,競技者データ入力シート!$B$8:$Q$57,16,0))&amp;""</f>
        <v/>
      </c>
      <c r="K36" s="717"/>
      <c r="L36" s="717" t="str">
        <f>IF(ISERROR(VLOOKUP($B36,競技者データ入力シート!$B$8:$V$57,21,0)),"",VLOOKUP($B36,競技者データ入力シート!$B$8:$V$57,21,0))&amp;""</f>
        <v/>
      </c>
      <c r="M36" s="717"/>
      <c r="N36" s="718" t="str">
        <f>IF(ISERROR(VLOOKUP($B36,競技者データ入力シート!$B$8:$AN$57,24,0)),"",VLOOKUP($B36,競技者データ入力シート!$B$8:$AN$57,24,0))&amp;""</f>
        <v/>
      </c>
      <c r="O36" s="718"/>
      <c r="P36" s="719"/>
      <c r="Q36" s="719"/>
      <c r="R36" s="720"/>
      <c r="S36" s="720"/>
    </row>
    <row r="37" spans="2:19" ht="16.5" customHeight="1">
      <c r="B37" s="527">
        <v>21</v>
      </c>
      <c r="C37" s="523" t="str">
        <f>IF(ISERROR(VLOOKUP(B37,'NANS Data'!$D$2:$P$51,6,0)),"",VLOOKUP(B37,'NANS Data'!$D$2:$P$51,6,0))&amp;""</f>
        <v/>
      </c>
      <c r="D37" s="709" t="str">
        <f>IF(ISERROR(VLOOKUP(B37,'NANS Data'!$D$2:$P$51,7,0)),"",VLOOKUP(B37,'NANS Data'!$D$2:$P$51,7,0))&amp;""</f>
        <v/>
      </c>
      <c r="E37" s="709"/>
      <c r="F37" s="709"/>
      <c r="G37" s="435" t="str">
        <f>IF(ISERROR(VLOOKUP(B37,'NANS Data'!$D$2:$P$51,12,0)),"",VLOOKUP(B37,'NANS Data'!$D$2:$P$51,12,0))&amp;""</f>
        <v/>
      </c>
      <c r="H37" s="436" t="str">
        <f>IF(ISERROR(VLOOKUP(B37,競技者データ入力シート!$B$8:$O$57,2,0)),"",VLOOKUP(B37,競技者データ入力シート!$B$8:$O$57,8,0))&amp;""</f>
        <v/>
      </c>
      <c r="I37" s="437" t="str">
        <f>IF(ISERROR(VLOOKUP(B37,'NANS Data'!$D$2:$P$51,13,0)),"",VLOOKUP(B37,'NANS Data'!$D$2:$P$51,13,0))&amp;""</f>
        <v/>
      </c>
      <c r="J37" s="710" t="str">
        <f>IF(ISERROR(VLOOKUP($B37,競技者データ入力シート!$B$8:$Q$57,16,0)),"",VLOOKUP($B37,競技者データ入力シート!$B$8:$Q$57,16,0))&amp;""</f>
        <v/>
      </c>
      <c r="K37" s="710"/>
      <c r="L37" s="721" t="str">
        <f>IF(ISERROR(VLOOKUP($B37,競技者データ入力シート!$B$8:$V$57,21,0)),"",VLOOKUP($B37,競技者データ入力シート!$B$8:$V$57,21,0))&amp;""</f>
        <v/>
      </c>
      <c r="M37" s="721"/>
      <c r="N37" s="722" t="str">
        <f>IF(ISERROR(VLOOKUP($B37,競技者データ入力シート!$B$8:$AN$57,24,0)),"",VLOOKUP($B37,競技者データ入力シート!$B$8:$AN$57,24,0))&amp;""</f>
        <v/>
      </c>
      <c r="O37" s="722"/>
      <c r="P37" s="712"/>
      <c r="Q37" s="712"/>
      <c r="R37" s="713"/>
      <c r="S37" s="713"/>
    </row>
    <row r="38" spans="2:19" ht="16.5" customHeight="1">
      <c r="B38" s="528">
        <v>22</v>
      </c>
      <c r="C38" s="523" t="str">
        <f>IF(ISERROR(VLOOKUP(B38,'NANS Data'!$D$2:$P$51,6,0)),"",VLOOKUP(B38,'NANS Data'!$D$2:$P$51,6,0))&amp;""</f>
        <v/>
      </c>
      <c r="D38" s="709" t="str">
        <f>IF(ISERROR(VLOOKUP(B38,'NANS Data'!$D$2:$P$51,7,0)),"",VLOOKUP(B38,'NANS Data'!$D$2:$P$51,7,0))&amp;""</f>
        <v/>
      </c>
      <c r="E38" s="709"/>
      <c r="F38" s="709"/>
      <c r="G38" s="435" t="str">
        <f>IF(ISERROR(VLOOKUP(B38,'NANS Data'!$D$2:$P$51,12,0)),"",VLOOKUP(B38,'NANS Data'!$D$2:$P$51,12,0))&amp;""</f>
        <v/>
      </c>
      <c r="H38" s="436" t="str">
        <f>IF(ISERROR(VLOOKUP(B38,競技者データ入力シート!$B$8:$O$57,2,0)),"",VLOOKUP(B38,競技者データ入力シート!$B$8:$O$57,8,0))&amp;""</f>
        <v/>
      </c>
      <c r="I38" s="437" t="str">
        <f>IF(ISERROR(VLOOKUP(B38,'NANS Data'!$D$2:$P$51,13,0)),"",VLOOKUP(B38,'NANS Data'!$D$2:$P$51,13,0))&amp;""</f>
        <v/>
      </c>
      <c r="J38" s="710" t="str">
        <f>IF(ISERROR(VLOOKUP($B38,競技者データ入力シート!$B$8:$Q$57,16,0)),"",VLOOKUP($B38,競技者データ入力シート!$B$8:$Q$57,16,0))&amp;""</f>
        <v/>
      </c>
      <c r="K38" s="710"/>
      <c r="L38" s="714" t="str">
        <f>IF(ISERROR(VLOOKUP($B38,競技者データ入力シート!$B$8:$V$57,21,0)),"",VLOOKUP($B38,競技者データ入力シート!$B$8:$V$57,21,0))&amp;""</f>
        <v/>
      </c>
      <c r="M38" s="714"/>
      <c r="N38" s="715" t="str">
        <f>IF(ISERROR(VLOOKUP($B38,競技者データ入力シート!$B$8:$AN$57,24,0)),"",VLOOKUP($B38,競技者データ入力シート!$B$8:$AN$57,24,0))&amp;""</f>
        <v/>
      </c>
      <c r="O38" s="715"/>
      <c r="P38" s="712"/>
      <c r="Q38" s="712"/>
      <c r="R38" s="713"/>
      <c r="S38" s="713"/>
    </row>
    <row r="39" spans="2:19" ht="16.5" customHeight="1">
      <c r="B39" s="528">
        <v>23</v>
      </c>
      <c r="C39" s="523" t="str">
        <f>IF(ISERROR(VLOOKUP(B39,'NANS Data'!$D$2:$P$51,6,0)),"",VLOOKUP(B39,'NANS Data'!$D$2:$P$51,6,0))&amp;""</f>
        <v/>
      </c>
      <c r="D39" s="709" t="str">
        <f>IF(ISERROR(VLOOKUP(B39,'NANS Data'!$D$2:$P$51,7,0)),"",VLOOKUP(B39,'NANS Data'!$D$2:$P$51,7,0))&amp;""</f>
        <v/>
      </c>
      <c r="E39" s="709"/>
      <c r="F39" s="709"/>
      <c r="G39" s="435" t="str">
        <f>IF(ISERROR(VLOOKUP(B39,'NANS Data'!$D$2:$P$51,12,0)),"",VLOOKUP(B39,'NANS Data'!$D$2:$P$51,12,0))&amp;""</f>
        <v/>
      </c>
      <c r="H39" s="436" t="str">
        <f>IF(ISERROR(VLOOKUP(B39,競技者データ入力シート!$B$8:$O$57,2,0)),"",VLOOKUP(B39,競技者データ入力シート!$B$8:$O$57,8,0))&amp;""</f>
        <v/>
      </c>
      <c r="I39" s="437" t="str">
        <f>IF(ISERROR(VLOOKUP(B39,'NANS Data'!$D$2:$P$51,13,0)),"",VLOOKUP(B39,'NANS Data'!$D$2:$P$51,13,0))&amp;""</f>
        <v/>
      </c>
      <c r="J39" s="710" t="str">
        <f>IF(ISERROR(VLOOKUP($B39,競技者データ入力シート!$B$8:$Q$57,16,0)),"",VLOOKUP($B39,競技者データ入力シート!$B$8:$Q$57,16,0))&amp;""</f>
        <v/>
      </c>
      <c r="K39" s="710"/>
      <c r="L39" s="714" t="str">
        <f>IF(ISERROR(VLOOKUP($B39,競技者データ入力シート!$B$8:$V$57,21,0)),"",VLOOKUP($B39,競技者データ入力シート!$B$8:$V$57,21,0))&amp;""</f>
        <v/>
      </c>
      <c r="M39" s="714"/>
      <c r="N39" s="715" t="str">
        <f>IF(ISERROR(VLOOKUP($B39,競技者データ入力シート!$B$8:$AN$57,24,0)),"",VLOOKUP($B39,競技者データ入力シート!$B$8:$AN$57,24,0))&amp;""</f>
        <v/>
      </c>
      <c r="O39" s="715"/>
      <c r="P39" s="712"/>
      <c r="Q39" s="712"/>
      <c r="R39" s="713"/>
      <c r="S39" s="713"/>
    </row>
    <row r="40" spans="2:19" ht="16.5" customHeight="1">
      <c r="B40" s="528">
        <v>24</v>
      </c>
      <c r="C40" s="523" t="str">
        <f>IF(ISERROR(VLOOKUP(B40,'NANS Data'!$D$2:$P$51,6,0)),"",VLOOKUP(B40,'NANS Data'!$D$2:$P$51,6,0))&amp;""</f>
        <v/>
      </c>
      <c r="D40" s="709" t="str">
        <f>IF(ISERROR(VLOOKUP(B40,'NANS Data'!$D$2:$P$51,7,0)),"",VLOOKUP(B40,'NANS Data'!$D$2:$P$51,7,0))&amp;""</f>
        <v/>
      </c>
      <c r="E40" s="709"/>
      <c r="F40" s="709"/>
      <c r="G40" s="435" t="str">
        <f>IF(ISERROR(VLOOKUP(B40,'NANS Data'!$D$2:$P$51,12,0)),"",VLOOKUP(B40,'NANS Data'!$D$2:$P$51,12,0))&amp;""</f>
        <v/>
      </c>
      <c r="H40" s="436" t="str">
        <f>IF(ISERROR(VLOOKUP(B40,競技者データ入力シート!$B$8:$O$57,2,0)),"",VLOOKUP(B40,競技者データ入力シート!$B$8:$O$57,8,0))&amp;""</f>
        <v/>
      </c>
      <c r="I40" s="437" t="str">
        <f>IF(ISERROR(VLOOKUP(B40,'NANS Data'!$D$2:$P$51,13,0)),"",VLOOKUP(B40,'NANS Data'!$D$2:$P$51,13,0))&amp;""</f>
        <v/>
      </c>
      <c r="J40" s="710" t="str">
        <f>IF(ISERROR(VLOOKUP($B40,競技者データ入力シート!$B$8:$Q$57,16,0)),"",VLOOKUP($B40,競技者データ入力シート!$B$8:$Q$57,16,0))&amp;""</f>
        <v/>
      </c>
      <c r="K40" s="710"/>
      <c r="L40" s="714" t="str">
        <f>IF(ISERROR(VLOOKUP($B40,競技者データ入力シート!$B$8:$V$57,21,0)),"",VLOOKUP($B40,競技者データ入力シート!$B$8:$V$57,21,0))&amp;""</f>
        <v/>
      </c>
      <c r="M40" s="714"/>
      <c r="N40" s="715" t="str">
        <f>IF(ISERROR(VLOOKUP($B40,競技者データ入力シート!$B$8:$AN$57,24,0)),"",VLOOKUP($B40,競技者データ入力シート!$B$8:$AN$57,24,0))&amp;""</f>
        <v/>
      </c>
      <c r="O40" s="715"/>
      <c r="P40" s="712"/>
      <c r="Q40" s="712"/>
      <c r="R40" s="713"/>
      <c r="S40" s="713"/>
    </row>
    <row r="41" spans="2:19" ht="16.5" customHeight="1">
      <c r="B41" s="529">
        <v>25</v>
      </c>
      <c r="C41" s="524" t="str">
        <f>IF(ISERROR(VLOOKUP(B41,'NANS Data'!$D$2:$P$51,6,0)),"",VLOOKUP(B41,'NANS Data'!$D$2:$P$51,6,0))&amp;""</f>
        <v/>
      </c>
      <c r="D41" s="716" t="str">
        <f>IF(ISERROR(VLOOKUP(B41,'NANS Data'!$D$2:$P$51,7,0)),"",VLOOKUP(B41,'NANS Data'!$D$2:$P$51,7,0))&amp;""</f>
        <v/>
      </c>
      <c r="E41" s="716"/>
      <c r="F41" s="716"/>
      <c r="G41" s="438" t="str">
        <f>IF(ISERROR(VLOOKUP(B41,'NANS Data'!$D$2:$P$51,12,0)),"",VLOOKUP(B41,'NANS Data'!$D$2:$P$51,12,0))&amp;""</f>
        <v/>
      </c>
      <c r="H41" s="439" t="str">
        <f>IF(ISERROR(VLOOKUP(B41,競技者データ入力シート!$B$8:$O$57,2,0)),"",VLOOKUP(B41,競技者データ入力シート!$B$8:$O$57,8,0))&amp;""</f>
        <v/>
      </c>
      <c r="I41" s="440" t="str">
        <f>IF(ISERROR(VLOOKUP(B41,'NANS Data'!$D$2:$P$51,13,0)),"",VLOOKUP(B41,'NANS Data'!$D$2:$P$51,13,0))&amp;""</f>
        <v/>
      </c>
      <c r="J41" s="717" t="str">
        <f>IF(ISERROR(VLOOKUP($B41,競技者データ入力シート!$B$8:$Q$57,16,0)),"",VLOOKUP($B41,競技者データ入力シート!$B$8:$Q$57,16,0))&amp;""</f>
        <v/>
      </c>
      <c r="K41" s="717"/>
      <c r="L41" s="717" t="str">
        <f>IF(ISERROR(VLOOKUP($B41,競技者データ入力シート!$B$8:$V$57,21,0)),"",VLOOKUP($B41,競技者データ入力シート!$B$8:$V$57,21,0))&amp;""</f>
        <v/>
      </c>
      <c r="M41" s="717"/>
      <c r="N41" s="718" t="str">
        <f>IF(ISERROR(VLOOKUP($B41,競技者データ入力シート!$B$8:$AN$57,24,0)),"",VLOOKUP($B41,競技者データ入力シート!$B$8:$AN$57,24,0))&amp;""</f>
        <v/>
      </c>
      <c r="O41" s="718"/>
      <c r="P41" s="719"/>
      <c r="Q41" s="719"/>
      <c r="R41" s="720"/>
      <c r="S41" s="720"/>
    </row>
    <row r="42" spans="2:19" ht="16.5" customHeight="1">
      <c r="B42" s="527">
        <v>26</v>
      </c>
      <c r="C42" s="523" t="str">
        <f>IF(ISERROR(VLOOKUP(B42,'NANS Data'!$D$2:$P$51,6,0)),"",VLOOKUP(B42,'NANS Data'!$D$2:$P$51,6,0))&amp;""</f>
        <v/>
      </c>
      <c r="D42" s="709" t="str">
        <f>IF(ISERROR(VLOOKUP(B42,'NANS Data'!$D$2:$P$51,7,0)),"",VLOOKUP(B42,'NANS Data'!$D$2:$P$51,7,0))&amp;""</f>
        <v/>
      </c>
      <c r="E42" s="709"/>
      <c r="F42" s="709"/>
      <c r="G42" s="435" t="str">
        <f>IF(ISERROR(VLOOKUP(B42,'NANS Data'!$D$2:$P$51,12,0)),"",VLOOKUP(B42,'NANS Data'!$D$2:$P$51,12,0))&amp;""</f>
        <v/>
      </c>
      <c r="H42" s="436" t="str">
        <f>IF(ISERROR(VLOOKUP(B42,競技者データ入力シート!$B$8:$O$57,2,0)),"",VLOOKUP(B42,競技者データ入力シート!$B$8:$O$57,8,0))&amp;""</f>
        <v/>
      </c>
      <c r="I42" s="437" t="str">
        <f>IF(ISERROR(VLOOKUP(B42,'NANS Data'!$D$2:$P$51,13,0)),"",VLOOKUP(B42,'NANS Data'!$D$2:$P$51,13,0))&amp;""</f>
        <v/>
      </c>
      <c r="J42" s="710" t="str">
        <f>IF(ISERROR(VLOOKUP($B42,競技者データ入力シート!$B$8:$Q$57,16,0)),"",VLOOKUP($B42,競技者データ入力シート!$B$8:$Q$57,16,0))&amp;""</f>
        <v/>
      </c>
      <c r="K42" s="710"/>
      <c r="L42" s="721" t="str">
        <f>IF(ISERROR(VLOOKUP($B42,競技者データ入力シート!$B$8:$V$57,21,0)),"",VLOOKUP($B42,競技者データ入力シート!$B$8:$V$57,21,0))&amp;""</f>
        <v/>
      </c>
      <c r="M42" s="721"/>
      <c r="N42" s="722" t="str">
        <f>IF(ISERROR(VLOOKUP($B42,競技者データ入力シート!$B$8:$AN$57,24,0)),"",VLOOKUP($B42,競技者データ入力シート!$B$8:$AN$57,24,0))&amp;""</f>
        <v/>
      </c>
      <c r="O42" s="722"/>
      <c r="P42" s="712"/>
      <c r="Q42" s="712"/>
      <c r="R42" s="713"/>
      <c r="S42" s="713"/>
    </row>
    <row r="43" spans="2:19" ht="16.5" customHeight="1">
      <c r="B43" s="528">
        <v>27</v>
      </c>
      <c r="C43" s="523" t="str">
        <f>IF(ISERROR(VLOOKUP(B43,'NANS Data'!$D$2:$P$51,6,0)),"",VLOOKUP(B43,'NANS Data'!$D$2:$P$51,6,0))&amp;""</f>
        <v/>
      </c>
      <c r="D43" s="709" t="str">
        <f>IF(ISERROR(VLOOKUP(B43,'NANS Data'!$D$2:$P$51,7,0)),"",VLOOKUP(B43,'NANS Data'!$D$2:$P$51,7,0))&amp;""</f>
        <v/>
      </c>
      <c r="E43" s="709"/>
      <c r="F43" s="709"/>
      <c r="G43" s="435" t="str">
        <f>IF(ISERROR(VLOOKUP(B43,'NANS Data'!$D$2:$P$51,12,0)),"",VLOOKUP(B43,'NANS Data'!$D$2:$P$51,12,0))&amp;""</f>
        <v/>
      </c>
      <c r="H43" s="436" t="str">
        <f>IF(ISERROR(VLOOKUP(B43,競技者データ入力シート!$B$8:$O$57,2,0)),"",VLOOKUP(B43,競技者データ入力シート!$B$8:$O$57,8,0))&amp;""</f>
        <v/>
      </c>
      <c r="I43" s="437" t="str">
        <f>IF(ISERROR(VLOOKUP(B43,'NANS Data'!$D$2:$P$51,13,0)),"",VLOOKUP(B43,'NANS Data'!$D$2:$P$51,13,0))&amp;""</f>
        <v/>
      </c>
      <c r="J43" s="710" t="str">
        <f>IF(ISERROR(VLOOKUP($B43,競技者データ入力シート!$B$8:$Q$57,16,0)),"",VLOOKUP($B43,競技者データ入力シート!$B$8:$Q$57,16,0))&amp;""</f>
        <v/>
      </c>
      <c r="K43" s="710"/>
      <c r="L43" s="714" t="str">
        <f>IF(ISERROR(VLOOKUP($B43,競技者データ入力シート!$B$8:$V$57,21,0)),"",VLOOKUP($B43,競技者データ入力シート!$B$8:$V$57,21,0))&amp;""</f>
        <v/>
      </c>
      <c r="M43" s="714"/>
      <c r="N43" s="715" t="str">
        <f>IF(ISERROR(VLOOKUP($B43,競技者データ入力シート!$B$8:$AN$57,24,0)),"",VLOOKUP($B43,競技者データ入力シート!$B$8:$AN$57,24,0))&amp;""</f>
        <v/>
      </c>
      <c r="O43" s="715"/>
      <c r="P43" s="712"/>
      <c r="Q43" s="712"/>
      <c r="R43" s="713"/>
      <c r="S43" s="713"/>
    </row>
    <row r="44" spans="2:19" ht="16.5" customHeight="1">
      <c r="B44" s="528">
        <v>28</v>
      </c>
      <c r="C44" s="523" t="str">
        <f>IF(ISERROR(VLOOKUP(B44,'NANS Data'!$D$2:$P$51,6,0)),"",VLOOKUP(B44,'NANS Data'!$D$2:$P$51,6,0))&amp;""</f>
        <v/>
      </c>
      <c r="D44" s="709" t="str">
        <f>IF(ISERROR(VLOOKUP(B44,'NANS Data'!$D$2:$P$51,7,0)),"",VLOOKUP(B44,'NANS Data'!$D$2:$P$51,7,0))&amp;""</f>
        <v/>
      </c>
      <c r="E44" s="709"/>
      <c r="F44" s="709"/>
      <c r="G44" s="435" t="str">
        <f>IF(ISERROR(VLOOKUP(B44,'NANS Data'!$D$2:$P$51,12,0)),"",VLOOKUP(B44,'NANS Data'!$D$2:$P$51,12,0))&amp;""</f>
        <v/>
      </c>
      <c r="H44" s="436" t="str">
        <f>IF(ISERROR(VLOOKUP(B44,競技者データ入力シート!$B$8:$O$57,2,0)),"",VLOOKUP(B44,競技者データ入力シート!$B$8:$O$57,8,0))&amp;""</f>
        <v/>
      </c>
      <c r="I44" s="437" t="str">
        <f>IF(ISERROR(VLOOKUP(B44,'NANS Data'!$D$2:$P$51,13,0)),"",VLOOKUP(B44,'NANS Data'!$D$2:$P$51,13,0))&amp;""</f>
        <v/>
      </c>
      <c r="J44" s="710" t="str">
        <f>IF(ISERROR(VLOOKUP($B44,競技者データ入力シート!$B$8:$Q$57,16,0)),"",VLOOKUP($B44,競技者データ入力シート!$B$8:$Q$57,16,0))&amp;""</f>
        <v/>
      </c>
      <c r="K44" s="710"/>
      <c r="L44" s="714" t="str">
        <f>IF(ISERROR(VLOOKUP($B44,競技者データ入力シート!$B$8:$V$57,21,0)),"",VLOOKUP($B44,競技者データ入力シート!$B$8:$V$57,21,0))&amp;""</f>
        <v/>
      </c>
      <c r="M44" s="714"/>
      <c r="N44" s="715" t="str">
        <f>IF(ISERROR(VLOOKUP($B44,競技者データ入力シート!$B$8:$AN$57,24,0)),"",VLOOKUP($B44,競技者データ入力シート!$B$8:$AN$57,24,0))&amp;""</f>
        <v/>
      </c>
      <c r="O44" s="715"/>
      <c r="P44" s="712"/>
      <c r="Q44" s="712"/>
      <c r="R44" s="713"/>
      <c r="S44" s="713"/>
    </row>
    <row r="45" spans="2:19" ht="16.5" customHeight="1">
      <c r="B45" s="528">
        <v>29</v>
      </c>
      <c r="C45" s="523" t="str">
        <f>IF(ISERROR(VLOOKUP(B45,'NANS Data'!$D$2:$P$51,6,0)),"",VLOOKUP(B45,'NANS Data'!$D$2:$P$51,6,0))&amp;""</f>
        <v/>
      </c>
      <c r="D45" s="709" t="str">
        <f>IF(ISERROR(VLOOKUP(B45,'NANS Data'!$D$2:$P$51,7,0)),"",VLOOKUP(B45,'NANS Data'!$D$2:$P$51,7,0))&amp;""</f>
        <v/>
      </c>
      <c r="E45" s="709"/>
      <c r="F45" s="709"/>
      <c r="G45" s="435" t="str">
        <f>IF(ISERROR(VLOOKUP(B45,'NANS Data'!$D$2:$P$51,12,0)),"",VLOOKUP(B45,'NANS Data'!$D$2:$P$51,12,0))&amp;""</f>
        <v/>
      </c>
      <c r="H45" s="436" t="str">
        <f>IF(ISERROR(VLOOKUP(B45,競技者データ入力シート!$B$8:$O$57,2,0)),"",VLOOKUP(B45,競技者データ入力シート!$B$8:$O$57,8,0))&amp;""</f>
        <v/>
      </c>
      <c r="I45" s="437" t="str">
        <f>IF(ISERROR(VLOOKUP(B45,'NANS Data'!$D$2:$P$51,13,0)),"",VLOOKUP(B45,'NANS Data'!$D$2:$P$51,13,0))&amp;""</f>
        <v/>
      </c>
      <c r="J45" s="710" t="str">
        <f>IF(ISERROR(VLOOKUP($B45,競技者データ入力シート!$B$8:$Q$57,16,0)),"",VLOOKUP($B45,競技者データ入力シート!$B$8:$Q$57,16,0))&amp;""</f>
        <v/>
      </c>
      <c r="K45" s="710"/>
      <c r="L45" s="714" t="str">
        <f>IF(ISERROR(VLOOKUP($B45,競技者データ入力シート!$B$8:$V$57,21,0)),"",VLOOKUP($B45,競技者データ入力シート!$B$8:$V$57,21,0))&amp;""</f>
        <v/>
      </c>
      <c r="M45" s="714"/>
      <c r="N45" s="715" t="str">
        <f>IF(ISERROR(VLOOKUP($B45,競技者データ入力シート!$B$8:$AN$57,24,0)),"",VLOOKUP($B45,競技者データ入力シート!$B$8:$AN$57,24,0))&amp;""</f>
        <v/>
      </c>
      <c r="O45" s="715"/>
      <c r="P45" s="712"/>
      <c r="Q45" s="712"/>
      <c r="R45" s="713"/>
      <c r="S45" s="713"/>
    </row>
    <row r="46" spans="2:19" ht="16.5" customHeight="1">
      <c r="B46" s="529">
        <v>30</v>
      </c>
      <c r="C46" s="524" t="str">
        <f>IF(ISERROR(VLOOKUP(B46,'NANS Data'!$D$2:$P$51,6,0)),"",VLOOKUP(B46,'NANS Data'!$D$2:$P$51,6,0))&amp;""</f>
        <v/>
      </c>
      <c r="D46" s="716" t="str">
        <f>IF(ISERROR(VLOOKUP(B46,'NANS Data'!$D$2:$P$51,7,0)),"",VLOOKUP(B46,'NANS Data'!$D$2:$P$51,7,0))&amp;""</f>
        <v/>
      </c>
      <c r="E46" s="716"/>
      <c r="F46" s="716"/>
      <c r="G46" s="438" t="str">
        <f>IF(ISERROR(VLOOKUP(B46,'NANS Data'!$D$2:$P$51,12,0)),"",VLOOKUP(B46,'NANS Data'!$D$2:$P$51,12,0))&amp;""</f>
        <v/>
      </c>
      <c r="H46" s="439" t="str">
        <f>IF(ISERROR(VLOOKUP(B46,競技者データ入力シート!$B$8:$O$57,2,0)),"",VLOOKUP(B46,競技者データ入力シート!$B$8:$O$57,8,0))&amp;""</f>
        <v/>
      </c>
      <c r="I46" s="440" t="str">
        <f>IF(ISERROR(VLOOKUP(B46,'NANS Data'!$D$2:$P$51,13,0)),"",VLOOKUP(B46,'NANS Data'!$D$2:$P$51,13,0))&amp;""</f>
        <v/>
      </c>
      <c r="J46" s="717" t="str">
        <f>IF(ISERROR(VLOOKUP($B46,競技者データ入力シート!$B$8:$Q$57,16,0)),"",VLOOKUP($B46,競技者データ入力シート!$B$8:$Q$57,16,0))&amp;""</f>
        <v/>
      </c>
      <c r="K46" s="717"/>
      <c r="L46" s="717" t="str">
        <f>IF(ISERROR(VLOOKUP($B46,競技者データ入力シート!$B$8:$V$57,21,0)),"",VLOOKUP($B46,競技者データ入力シート!$B$8:$V$57,21,0))&amp;""</f>
        <v/>
      </c>
      <c r="M46" s="717"/>
      <c r="N46" s="718" t="str">
        <f>IF(ISERROR(VLOOKUP($B46,競技者データ入力シート!$B$8:$AN$57,24,0)),"",VLOOKUP($B46,競技者データ入力シート!$B$8:$AN$57,24,0))&amp;""</f>
        <v/>
      </c>
      <c r="O46" s="718"/>
      <c r="P46" s="719"/>
      <c r="Q46" s="719"/>
      <c r="R46" s="720"/>
      <c r="S46" s="720"/>
    </row>
    <row r="47" spans="2:19" ht="16.5" customHeight="1">
      <c r="B47" s="527">
        <v>31</v>
      </c>
      <c r="C47" s="523" t="str">
        <f>IF(ISERROR(VLOOKUP(B47,'NANS Data'!$D$2:$P$51,6,0)),"",VLOOKUP(B47,'NANS Data'!$D$2:$P$51,6,0))&amp;""</f>
        <v/>
      </c>
      <c r="D47" s="709" t="str">
        <f>IF(ISERROR(VLOOKUP(B47,'NANS Data'!$D$2:$P$51,7,0)),"",VLOOKUP(B47,'NANS Data'!$D$2:$P$51,7,0))&amp;""</f>
        <v/>
      </c>
      <c r="E47" s="709"/>
      <c r="F47" s="709"/>
      <c r="G47" s="435" t="str">
        <f>IF(ISERROR(VLOOKUP(B47,'NANS Data'!$D$2:$P$51,12,0)),"",VLOOKUP(B47,'NANS Data'!$D$2:$P$51,12,0))&amp;""</f>
        <v/>
      </c>
      <c r="H47" s="436" t="str">
        <f>IF(ISERROR(VLOOKUP(B47,競技者データ入力シート!$B$8:$O$57,2,0)),"",VLOOKUP(B47,競技者データ入力シート!$B$8:$O$57,8,0))&amp;""</f>
        <v/>
      </c>
      <c r="I47" s="437" t="str">
        <f>IF(ISERROR(VLOOKUP(B47,'NANS Data'!$D$2:$P$51,13,0)),"",VLOOKUP(B47,'NANS Data'!$D$2:$P$51,13,0))&amp;""</f>
        <v/>
      </c>
      <c r="J47" s="710" t="str">
        <f>IF(ISERROR(VLOOKUP($B47,競技者データ入力シート!$B$8:$Q$57,16,0)),"",VLOOKUP($B47,競技者データ入力シート!$B$8:$Q$57,16,0))&amp;""</f>
        <v/>
      </c>
      <c r="K47" s="710"/>
      <c r="L47" s="721" t="str">
        <f>IF(ISERROR(VLOOKUP($B47,競技者データ入力シート!$B$8:$V$57,21,0)),"",VLOOKUP($B47,競技者データ入力シート!$B$8:$V$57,21,0))&amp;""</f>
        <v/>
      </c>
      <c r="M47" s="721"/>
      <c r="N47" s="722" t="str">
        <f>IF(ISERROR(VLOOKUP($B47,競技者データ入力シート!$B$8:$AN$57,24,0)),"",VLOOKUP($B47,競技者データ入力シート!$B$8:$AN$57,24,0))&amp;""</f>
        <v/>
      </c>
      <c r="O47" s="722"/>
      <c r="P47" s="712"/>
      <c r="Q47" s="712"/>
      <c r="R47" s="713"/>
      <c r="S47" s="713"/>
    </row>
    <row r="48" spans="2:19" ht="16.5" customHeight="1">
      <c r="B48" s="528">
        <v>32</v>
      </c>
      <c r="C48" s="523" t="str">
        <f>IF(ISERROR(VLOOKUP(B48,'NANS Data'!$D$2:$P$51,6,0)),"",VLOOKUP(B48,'NANS Data'!$D$2:$P$51,6,0))&amp;""</f>
        <v/>
      </c>
      <c r="D48" s="709" t="str">
        <f>IF(ISERROR(VLOOKUP(B48,'NANS Data'!$D$2:$P$51,7,0)),"",VLOOKUP(B48,'NANS Data'!$D$2:$P$51,7,0))&amp;""</f>
        <v/>
      </c>
      <c r="E48" s="709"/>
      <c r="F48" s="709"/>
      <c r="G48" s="435" t="str">
        <f>IF(ISERROR(VLOOKUP(B48,'NANS Data'!$D$2:$P$51,12,0)),"",VLOOKUP(B48,'NANS Data'!$D$2:$P$51,12,0))&amp;""</f>
        <v/>
      </c>
      <c r="H48" s="436" t="str">
        <f>IF(ISERROR(VLOOKUP(B48,競技者データ入力シート!$B$8:$O$57,2,0)),"",VLOOKUP(B48,競技者データ入力シート!$B$8:$O$57,8,0))&amp;""</f>
        <v/>
      </c>
      <c r="I48" s="437" t="str">
        <f>IF(ISERROR(VLOOKUP(B48,'NANS Data'!$D$2:$P$51,13,0)),"",VLOOKUP(B48,'NANS Data'!$D$2:$P$51,13,0))&amp;""</f>
        <v/>
      </c>
      <c r="J48" s="710" t="str">
        <f>IF(ISERROR(VLOOKUP($B48,競技者データ入力シート!$B$8:$Q$57,16,0)),"",VLOOKUP($B48,競技者データ入力シート!$B$8:$Q$57,16,0))&amp;""</f>
        <v/>
      </c>
      <c r="K48" s="710"/>
      <c r="L48" s="714" t="str">
        <f>IF(ISERROR(VLOOKUP($B48,競技者データ入力シート!$B$8:$V$57,21,0)),"",VLOOKUP($B48,競技者データ入力シート!$B$8:$V$57,21,0))&amp;""</f>
        <v/>
      </c>
      <c r="M48" s="714"/>
      <c r="N48" s="715" t="str">
        <f>IF(ISERROR(VLOOKUP($B48,競技者データ入力シート!$B$8:$AN$57,24,0)),"",VLOOKUP($B48,競技者データ入力シート!$B$8:$AN$57,24,0))&amp;""</f>
        <v/>
      </c>
      <c r="O48" s="715"/>
      <c r="P48" s="712"/>
      <c r="Q48" s="712"/>
      <c r="R48" s="713"/>
      <c r="S48" s="713"/>
    </row>
    <row r="49" spans="2:19" ht="16.5" customHeight="1">
      <c r="B49" s="528">
        <v>33</v>
      </c>
      <c r="C49" s="523" t="str">
        <f>IF(ISERROR(VLOOKUP(B49,'NANS Data'!$D$2:$P$51,6,0)),"",VLOOKUP(B49,'NANS Data'!$D$2:$P$51,6,0))&amp;""</f>
        <v/>
      </c>
      <c r="D49" s="709" t="str">
        <f>IF(ISERROR(VLOOKUP(B49,'NANS Data'!$D$2:$P$51,7,0)),"",VLOOKUP(B49,'NANS Data'!$D$2:$P$51,7,0))&amp;""</f>
        <v/>
      </c>
      <c r="E49" s="709"/>
      <c r="F49" s="709"/>
      <c r="G49" s="435" t="str">
        <f>IF(ISERROR(VLOOKUP(B49,'NANS Data'!$D$2:$P$51,12,0)),"",VLOOKUP(B49,'NANS Data'!$D$2:$P$51,12,0))&amp;""</f>
        <v/>
      </c>
      <c r="H49" s="436" t="str">
        <f>IF(ISERROR(VLOOKUP(B49,競技者データ入力シート!$B$8:$O$57,2,0)),"",VLOOKUP(B49,競技者データ入力シート!$B$8:$O$57,8,0))&amp;""</f>
        <v/>
      </c>
      <c r="I49" s="437" t="str">
        <f>IF(ISERROR(VLOOKUP(B49,'NANS Data'!$D$2:$P$51,13,0)),"",VLOOKUP(B49,'NANS Data'!$D$2:$P$51,13,0))&amp;""</f>
        <v/>
      </c>
      <c r="J49" s="710" t="str">
        <f>IF(ISERROR(VLOOKUP($B49,競技者データ入力シート!$B$8:$Q$57,16,0)),"",VLOOKUP($B49,競技者データ入力シート!$B$8:$Q$57,16,0))&amp;""</f>
        <v/>
      </c>
      <c r="K49" s="710"/>
      <c r="L49" s="714" t="str">
        <f>IF(ISERROR(VLOOKUP($B49,競技者データ入力シート!$B$8:$V$57,21,0)),"",VLOOKUP($B49,競技者データ入力シート!$B$8:$V$57,21,0))&amp;""</f>
        <v/>
      </c>
      <c r="M49" s="714"/>
      <c r="N49" s="715" t="str">
        <f>IF(ISERROR(VLOOKUP($B49,競技者データ入力シート!$B$8:$AN$57,24,0)),"",VLOOKUP($B49,競技者データ入力シート!$B$8:$AN$57,24,0))&amp;""</f>
        <v/>
      </c>
      <c r="O49" s="715"/>
      <c r="P49" s="712"/>
      <c r="Q49" s="712"/>
      <c r="R49" s="713"/>
      <c r="S49" s="713"/>
    </row>
    <row r="50" spans="2:19" ht="16.5" customHeight="1">
      <c r="B50" s="528">
        <v>34</v>
      </c>
      <c r="C50" s="523" t="str">
        <f>IF(ISERROR(VLOOKUP(B50,'NANS Data'!$D$2:$P$51,6,0)),"",VLOOKUP(B50,'NANS Data'!$D$2:$P$51,6,0))&amp;""</f>
        <v/>
      </c>
      <c r="D50" s="709" t="str">
        <f>IF(ISERROR(VLOOKUP(B50,'NANS Data'!$D$2:$P$51,7,0)),"",VLOOKUP(B50,'NANS Data'!$D$2:$P$51,7,0))&amp;""</f>
        <v/>
      </c>
      <c r="E50" s="709"/>
      <c r="F50" s="709"/>
      <c r="G50" s="435" t="str">
        <f>IF(ISERROR(VLOOKUP(B50,'NANS Data'!$D$2:$P$51,12,0)),"",VLOOKUP(B50,'NANS Data'!$D$2:$P$51,12,0))&amp;""</f>
        <v/>
      </c>
      <c r="H50" s="436" t="str">
        <f>IF(ISERROR(VLOOKUP(B50,競技者データ入力シート!$B$8:$O$57,2,0)),"",VLOOKUP(B50,競技者データ入力シート!$B$8:$O$57,8,0))&amp;""</f>
        <v/>
      </c>
      <c r="I50" s="437" t="str">
        <f>IF(ISERROR(VLOOKUP(B50,'NANS Data'!$D$2:$P$51,13,0)),"",VLOOKUP(B50,'NANS Data'!$D$2:$P$51,13,0))&amp;""</f>
        <v/>
      </c>
      <c r="J50" s="710" t="str">
        <f>IF(ISERROR(VLOOKUP($B50,競技者データ入力シート!$B$8:$Q$57,16,0)),"",VLOOKUP($B50,競技者データ入力シート!$B$8:$Q$57,16,0))&amp;""</f>
        <v/>
      </c>
      <c r="K50" s="710"/>
      <c r="L50" s="714" t="str">
        <f>IF(ISERROR(VLOOKUP($B50,競技者データ入力シート!$B$8:$V$57,21,0)),"",VLOOKUP($B50,競技者データ入力シート!$B$8:$V$57,21,0))&amp;""</f>
        <v/>
      </c>
      <c r="M50" s="714"/>
      <c r="N50" s="715" t="str">
        <f>IF(ISERROR(VLOOKUP($B50,競技者データ入力シート!$B$8:$AN$57,24,0)),"",VLOOKUP($B50,競技者データ入力シート!$B$8:$AN$57,24,0))&amp;""</f>
        <v/>
      </c>
      <c r="O50" s="715"/>
      <c r="P50" s="712"/>
      <c r="Q50" s="712"/>
      <c r="R50" s="713"/>
      <c r="S50" s="713"/>
    </row>
    <row r="51" spans="2:19" ht="16.5" customHeight="1">
      <c r="B51" s="529">
        <v>35</v>
      </c>
      <c r="C51" s="524" t="str">
        <f>IF(ISERROR(VLOOKUP(B51,'NANS Data'!$D$2:$P$51,6,0)),"",VLOOKUP(B51,'NANS Data'!$D$2:$P$51,6,0))&amp;""</f>
        <v/>
      </c>
      <c r="D51" s="716" t="str">
        <f>IF(ISERROR(VLOOKUP(B51,'NANS Data'!$D$2:$P$51,7,0)),"",VLOOKUP(B51,'NANS Data'!$D$2:$P$51,7,0))&amp;""</f>
        <v/>
      </c>
      <c r="E51" s="716"/>
      <c r="F51" s="716"/>
      <c r="G51" s="438" t="str">
        <f>IF(ISERROR(VLOOKUP(B51,'NANS Data'!$D$2:$P$51,12,0)),"",VLOOKUP(B51,'NANS Data'!$D$2:$P$51,12,0))&amp;""</f>
        <v/>
      </c>
      <c r="H51" s="439" t="str">
        <f>IF(ISERROR(VLOOKUP(B51,競技者データ入力シート!$B$8:$O$57,2,0)),"",VLOOKUP(B51,競技者データ入力シート!$B$8:$O$57,8,0))&amp;""</f>
        <v/>
      </c>
      <c r="I51" s="440" t="str">
        <f>IF(ISERROR(VLOOKUP(B51,'NANS Data'!$D$2:$P$51,13,0)),"",VLOOKUP(B51,'NANS Data'!$D$2:$P$51,13,0))&amp;""</f>
        <v/>
      </c>
      <c r="J51" s="717" t="str">
        <f>IF(ISERROR(VLOOKUP($B51,競技者データ入力シート!$B$8:$Q$57,16,0)),"",VLOOKUP($B51,競技者データ入力シート!$B$8:$Q$57,16,0))&amp;""</f>
        <v/>
      </c>
      <c r="K51" s="717"/>
      <c r="L51" s="717" t="str">
        <f>IF(ISERROR(VLOOKUP($B51,競技者データ入力シート!$B$8:$V$57,21,0)),"",VLOOKUP($B51,競技者データ入力シート!$B$8:$V$57,21,0))&amp;""</f>
        <v/>
      </c>
      <c r="M51" s="717"/>
      <c r="N51" s="718" t="str">
        <f>IF(ISERROR(VLOOKUP($B51,競技者データ入力シート!$B$8:$AN$57,24,0)),"",VLOOKUP($B51,競技者データ入力シート!$B$8:$AN$57,24,0))&amp;""</f>
        <v/>
      </c>
      <c r="O51" s="718"/>
      <c r="P51" s="719"/>
      <c r="Q51" s="719"/>
      <c r="R51" s="720"/>
      <c r="S51" s="720"/>
    </row>
    <row r="52" spans="2:19" ht="16.5" customHeight="1">
      <c r="B52" s="527">
        <v>36</v>
      </c>
      <c r="C52" s="523" t="str">
        <f>IF(ISERROR(VLOOKUP(B52,'NANS Data'!$D$2:$P$51,6,0)),"",VLOOKUP(B52,'NANS Data'!$D$2:$P$51,6,0))&amp;""</f>
        <v/>
      </c>
      <c r="D52" s="709" t="str">
        <f>IF(ISERROR(VLOOKUP(B52,'NANS Data'!$D$2:$P$51,7,0)),"",VLOOKUP(B52,'NANS Data'!$D$2:$P$51,7,0))&amp;""</f>
        <v/>
      </c>
      <c r="E52" s="709"/>
      <c r="F52" s="709"/>
      <c r="G52" s="435" t="str">
        <f>IF(ISERROR(VLOOKUP(B52,'NANS Data'!$D$2:$P$51,12,0)),"",VLOOKUP(B52,'NANS Data'!$D$2:$P$51,12,0))&amp;""</f>
        <v/>
      </c>
      <c r="H52" s="436" t="str">
        <f>IF(ISERROR(VLOOKUP(B52,競技者データ入力シート!$B$8:$O$57,2,0)),"",VLOOKUP(B52,競技者データ入力シート!$B$8:$O$57,8,0))&amp;""</f>
        <v/>
      </c>
      <c r="I52" s="437" t="str">
        <f>IF(ISERROR(VLOOKUP(B52,'NANS Data'!$D$2:$P$51,13,0)),"",VLOOKUP(B52,'NANS Data'!$D$2:$P$51,13,0))&amp;""</f>
        <v/>
      </c>
      <c r="J52" s="710" t="str">
        <f>IF(ISERROR(VLOOKUP($B52,競技者データ入力シート!$B$8:$Q$57,16,0)),"",VLOOKUP($B52,競技者データ入力シート!$B$8:$Q$57,16,0))&amp;""</f>
        <v/>
      </c>
      <c r="K52" s="710"/>
      <c r="L52" s="721" t="str">
        <f>IF(ISERROR(VLOOKUP($B52,競技者データ入力シート!$B$8:$V$57,21,0)),"",VLOOKUP($B52,競技者データ入力シート!$B$8:$V$57,21,0))&amp;""</f>
        <v/>
      </c>
      <c r="M52" s="721"/>
      <c r="N52" s="722" t="str">
        <f>IF(ISERROR(VLOOKUP($B52,競技者データ入力シート!$B$8:$AN$57,24,0)),"",VLOOKUP($B52,競技者データ入力シート!$B$8:$AN$57,24,0))&amp;""</f>
        <v/>
      </c>
      <c r="O52" s="722"/>
      <c r="P52" s="712"/>
      <c r="Q52" s="712"/>
      <c r="R52" s="713"/>
      <c r="S52" s="713"/>
    </row>
    <row r="53" spans="2:19" ht="16.5" customHeight="1">
      <c r="B53" s="528">
        <v>37</v>
      </c>
      <c r="C53" s="523" t="str">
        <f>IF(ISERROR(VLOOKUP(B53,'NANS Data'!$D$2:$P$51,6,0)),"",VLOOKUP(B53,'NANS Data'!$D$2:$P$51,6,0))&amp;""</f>
        <v/>
      </c>
      <c r="D53" s="709" t="str">
        <f>IF(ISERROR(VLOOKUP(B53,'NANS Data'!$D$2:$P$51,7,0)),"",VLOOKUP(B53,'NANS Data'!$D$2:$P$51,7,0))&amp;""</f>
        <v/>
      </c>
      <c r="E53" s="709"/>
      <c r="F53" s="709"/>
      <c r="G53" s="435" t="str">
        <f>IF(ISERROR(VLOOKUP(B53,'NANS Data'!$D$2:$P$51,12,0)),"",VLOOKUP(B53,'NANS Data'!$D$2:$P$51,12,0))&amp;""</f>
        <v/>
      </c>
      <c r="H53" s="436" t="str">
        <f>IF(ISERROR(VLOOKUP(B53,競技者データ入力シート!$B$8:$O$57,2,0)),"",VLOOKUP(B53,競技者データ入力シート!$B$8:$O$57,8,0))&amp;""</f>
        <v/>
      </c>
      <c r="I53" s="437" t="str">
        <f>IF(ISERROR(VLOOKUP(B53,'NANS Data'!$D$2:$P$51,13,0)),"",VLOOKUP(B53,'NANS Data'!$D$2:$P$51,13,0))&amp;""</f>
        <v/>
      </c>
      <c r="J53" s="710" t="str">
        <f>IF(ISERROR(VLOOKUP($B53,競技者データ入力シート!$B$8:$Q$57,16,0)),"",VLOOKUP($B53,競技者データ入力シート!$B$8:$Q$57,16,0))&amp;""</f>
        <v/>
      </c>
      <c r="K53" s="710"/>
      <c r="L53" s="714" t="str">
        <f>IF(ISERROR(VLOOKUP($B53,競技者データ入力シート!$B$8:$V$57,21,0)),"",VLOOKUP($B53,競技者データ入力シート!$B$8:$V$57,21,0))&amp;""</f>
        <v/>
      </c>
      <c r="M53" s="714"/>
      <c r="N53" s="715" t="str">
        <f>IF(ISERROR(VLOOKUP($B53,競技者データ入力シート!$B$8:$AN$57,24,0)),"",VLOOKUP($B53,競技者データ入力シート!$B$8:$AN$57,24,0))&amp;""</f>
        <v/>
      </c>
      <c r="O53" s="715"/>
      <c r="P53" s="712"/>
      <c r="Q53" s="712"/>
      <c r="R53" s="713"/>
      <c r="S53" s="713"/>
    </row>
    <row r="54" spans="2:19" ht="16.5" customHeight="1">
      <c r="B54" s="528">
        <v>38</v>
      </c>
      <c r="C54" s="523" t="str">
        <f>IF(ISERROR(VLOOKUP(B54,'NANS Data'!$D$2:$P$51,6,0)),"",VLOOKUP(B54,'NANS Data'!$D$2:$P$51,6,0))&amp;""</f>
        <v/>
      </c>
      <c r="D54" s="709" t="str">
        <f>IF(ISERROR(VLOOKUP(B54,'NANS Data'!$D$2:$P$51,7,0)),"",VLOOKUP(B54,'NANS Data'!$D$2:$P$51,7,0))&amp;""</f>
        <v/>
      </c>
      <c r="E54" s="709"/>
      <c r="F54" s="709"/>
      <c r="G54" s="435" t="str">
        <f>IF(ISERROR(VLOOKUP(B54,'NANS Data'!$D$2:$P$51,12,0)),"",VLOOKUP(B54,'NANS Data'!$D$2:$P$51,12,0))&amp;""</f>
        <v/>
      </c>
      <c r="H54" s="436" t="str">
        <f>IF(ISERROR(VLOOKUP(B54,競技者データ入力シート!$B$8:$O$57,2,0)),"",VLOOKUP(B54,競技者データ入力シート!$B$8:$O$57,8,0))&amp;""</f>
        <v/>
      </c>
      <c r="I54" s="437" t="str">
        <f>IF(ISERROR(VLOOKUP(B54,'NANS Data'!$D$2:$P$51,13,0)),"",VLOOKUP(B54,'NANS Data'!$D$2:$P$51,13,0))&amp;""</f>
        <v/>
      </c>
      <c r="J54" s="710" t="str">
        <f>IF(ISERROR(VLOOKUP($B54,競技者データ入力シート!$B$8:$Q$57,16,0)),"",VLOOKUP($B54,競技者データ入力シート!$B$8:$Q$57,16,0))&amp;""</f>
        <v/>
      </c>
      <c r="K54" s="710"/>
      <c r="L54" s="714" t="str">
        <f>IF(ISERROR(VLOOKUP($B54,競技者データ入力シート!$B$8:$V$57,21,0)),"",VLOOKUP($B54,競技者データ入力シート!$B$8:$V$57,21,0))&amp;""</f>
        <v/>
      </c>
      <c r="M54" s="714"/>
      <c r="N54" s="715" t="str">
        <f>IF(ISERROR(VLOOKUP($B54,競技者データ入力シート!$B$8:$AN$57,24,0)),"",VLOOKUP($B54,競技者データ入力シート!$B$8:$AN$57,24,0))&amp;""</f>
        <v/>
      </c>
      <c r="O54" s="715"/>
      <c r="P54" s="712"/>
      <c r="Q54" s="712"/>
      <c r="R54" s="713"/>
      <c r="S54" s="713"/>
    </row>
    <row r="55" spans="2:19" ht="16.5" customHeight="1">
      <c r="B55" s="528">
        <v>39</v>
      </c>
      <c r="C55" s="523" t="str">
        <f>IF(ISERROR(VLOOKUP(B55,'NANS Data'!$D$2:$P$51,6,0)),"",VLOOKUP(B55,'NANS Data'!$D$2:$P$51,6,0))&amp;""</f>
        <v/>
      </c>
      <c r="D55" s="709" t="str">
        <f>IF(ISERROR(VLOOKUP(B55,'NANS Data'!$D$2:$P$51,7,0)),"",VLOOKUP(B55,'NANS Data'!$D$2:$P$51,7,0))&amp;""</f>
        <v/>
      </c>
      <c r="E55" s="709"/>
      <c r="F55" s="709"/>
      <c r="G55" s="435" t="str">
        <f>IF(ISERROR(VLOOKUP(B55,'NANS Data'!$D$2:$P$51,12,0)),"",VLOOKUP(B55,'NANS Data'!$D$2:$P$51,12,0))&amp;""</f>
        <v/>
      </c>
      <c r="H55" s="436" t="str">
        <f>IF(ISERROR(VLOOKUP(B55,競技者データ入力シート!$B$8:$O$57,2,0)),"",VLOOKUP(B55,競技者データ入力シート!$B$8:$O$57,8,0))&amp;""</f>
        <v/>
      </c>
      <c r="I55" s="437" t="str">
        <f>IF(ISERROR(VLOOKUP(B55,'NANS Data'!$D$2:$P$51,13,0)),"",VLOOKUP(B55,'NANS Data'!$D$2:$P$51,13,0))&amp;""</f>
        <v/>
      </c>
      <c r="J55" s="710" t="str">
        <f>IF(ISERROR(VLOOKUP($B55,競技者データ入力シート!$B$8:$Q$57,16,0)),"",VLOOKUP($B55,競技者データ入力シート!$B$8:$Q$57,16,0))&amp;""</f>
        <v/>
      </c>
      <c r="K55" s="710"/>
      <c r="L55" s="714" t="str">
        <f>IF(ISERROR(VLOOKUP($B55,競技者データ入力シート!$B$8:$V$57,21,0)),"",VLOOKUP($B55,競技者データ入力シート!$B$8:$V$57,21,0))&amp;""</f>
        <v/>
      </c>
      <c r="M55" s="714"/>
      <c r="N55" s="715" t="str">
        <f>IF(ISERROR(VLOOKUP($B55,競技者データ入力シート!$B$8:$AN$57,24,0)),"",VLOOKUP($B55,競技者データ入力シート!$B$8:$AN$57,24,0))&amp;""</f>
        <v/>
      </c>
      <c r="O55" s="715"/>
      <c r="P55" s="712"/>
      <c r="Q55" s="712"/>
      <c r="R55" s="713"/>
      <c r="S55" s="713"/>
    </row>
    <row r="56" spans="2:19" ht="16.5" customHeight="1">
      <c r="B56" s="529">
        <v>40</v>
      </c>
      <c r="C56" s="524" t="str">
        <f>IF(ISERROR(VLOOKUP(B56,'NANS Data'!$D$2:$P$51,6,0)),"",VLOOKUP(B56,'NANS Data'!$D$2:$P$51,6,0))&amp;""</f>
        <v/>
      </c>
      <c r="D56" s="716" t="str">
        <f>IF(ISERROR(VLOOKUP(B56,'NANS Data'!$D$2:$P$51,7,0)),"",VLOOKUP(B56,'NANS Data'!$D$2:$P$51,7,0))&amp;""</f>
        <v/>
      </c>
      <c r="E56" s="716"/>
      <c r="F56" s="716"/>
      <c r="G56" s="438" t="str">
        <f>IF(ISERROR(VLOOKUP(B56,'NANS Data'!$D$2:$P$51,12,0)),"",VLOOKUP(B56,'NANS Data'!$D$2:$P$51,12,0))&amp;""</f>
        <v/>
      </c>
      <c r="H56" s="439" t="str">
        <f>IF(ISERROR(VLOOKUP(B56,競技者データ入力シート!$B$8:$O$57,2,0)),"",VLOOKUP(B56,競技者データ入力シート!$B$8:$O$57,8,0))&amp;""</f>
        <v/>
      </c>
      <c r="I56" s="440" t="str">
        <f>IF(ISERROR(VLOOKUP(B56,'NANS Data'!$D$2:$P$51,13,0)),"",VLOOKUP(B56,'NANS Data'!$D$2:$P$51,13,0))&amp;""</f>
        <v/>
      </c>
      <c r="J56" s="717" t="str">
        <f>IF(ISERROR(VLOOKUP($B56,競技者データ入力シート!$B$8:$Q$57,16,0)),"",VLOOKUP($B56,競技者データ入力シート!$B$8:$Q$57,16,0))&amp;""</f>
        <v/>
      </c>
      <c r="K56" s="717"/>
      <c r="L56" s="717" t="str">
        <f>IF(ISERROR(VLOOKUP($B56,競技者データ入力シート!$B$8:$V$57,21,0)),"",VLOOKUP($B56,競技者データ入力シート!$B$8:$V$57,21,0))&amp;""</f>
        <v/>
      </c>
      <c r="M56" s="717"/>
      <c r="N56" s="718" t="str">
        <f>IF(ISERROR(VLOOKUP($B56,競技者データ入力シート!$B$8:$AN$57,24,0)),"",VLOOKUP($B56,競技者データ入力シート!$B$8:$AN$57,24,0))&amp;""</f>
        <v/>
      </c>
      <c r="O56" s="718"/>
      <c r="P56" s="719"/>
      <c r="Q56" s="719"/>
      <c r="R56" s="720"/>
      <c r="S56" s="720"/>
    </row>
    <row r="57" spans="2:19" ht="16.5" customHeight="1">
      <c r="B57" s="527">
        <v>41</v>
      </c>
      <c r="C57" s="523" t="str">
        <f>IF(ISERROR(VLOOKUP(B57,'NANS Data'!$D$2:$P$51,6,0)),"",VLOOKUP(B57,'NANS Data'!$D$2:$P$51,6,0))&amp;""</f>
        <v/>
      </c>
      <c r="D57" s="709" t="str">
        <f>IF(ISERROR(VLOOKUP(B57,'NANS Data'!$D$2:$P$51,7,0)),"",VLOOKUP(B57,'NANS Data'!$D$2:$P$51,7,0))&amp;""</f>
        <v/>
      </c>
      <c r="E57" s="709"/>
      <c r="F57" s="709"/>
      <c r="G57" s="435" t="str">
        <f>IF(ISERROR(VLOOKUP(B57,'NANS Data'!$D$2:$P$51,12,0)),"",VLOOKUP(B57,'NANS Data'!$D$2:$P$51,12,0))&amp;""</f>
        <v/>
      </c>
      <c r="H57" s="436" t="str">
        <f>IF(ISERROR(VLOOKUP(B57,競技者データ入力シート!$B$8:$O$57,2,0)),"",VLOOKUP(B57,競技者データ入力シート!$B$8:$O$57,8,0))&amp;""</f>
        <v/>
      </c>
      <c r="I57" s="437" t="str">
        <f>IF(ISERROR(VLOOKUP(B57,'NANS Data'!$D$2:$P$51,13,0)),"",VLOOKUP(B57,'NANS Data'!$D$2:$P$51,13,0))&amp;""</f>
        <v/>
      </c>
      <c r="J57" s="710" t="str">
        <f>IF(ISERROR(VLOOKUP($B57,競技者データ入力シート!$B$8:$Q$57,16,0)),"",VLOOKUP($B57,競技者データ入力シート!$B$8:$Q$57,16,0))&amp;""</f>
        <v/>
      </c>
      <c r="K57" s="710"/>
      <c r="L57" s="721" t="str">
        <f>IF(ISERROR(VLOOKUP($B57,競技者データ入力シート!$B$8:$V$57,21,0)),"",VLOOKUP($B57,競技者データ入力シート!$B$8:$V$57,21,0))&amp;""</f>
        <v/>
      </c>
      <c r="M57" s="721"/>
      <c r="N57" s="722" t="str">
        <f>IF(ISERROR(VLOOKUP($B57,競技者データ入力シート!$B$8:$AN$57,24,0)),"",VLOOKUP($B57,競技者データ入力シート!$B$8:$AN$57,24,0))&amp;""</f>
        <v/>
      </c>
      <c r="O57" s="722"/>
      <c r="P57" s="712"/>
      <c r="Q57" s="712"/>
      <c r="R57" s="713"/>
      <c r="S57" s="713"/>
    </row>
    <row r="58" spans="2:19" ht="16.5" customHeight="1">
      <c r="B58" s="528">
        <v>42</v>
      </c>
      <c r="C58" s="523" t="str">
        <f>IF(ISERROR(VLOOKUP(B58,'NANS Data'!$D$2:$P$51,6,0)),"",VLOOKUP(B58,'NANS Data'!$D$2:$P$51,6,0))&amp;""</f>
        <v/>
      </c>
      <c r="D58" s="709" t="str">
        <f>IF(ISERROR(VLOOKUP(B58,'NANS Data'!$D$2:$P$51,7,0)),"",VLOOKUP(B58,'NANS Data'!$D$2:$P$51,7,0))&amp;""</f>
        <v/>
      </c>
      <c r="E58" s="709"/>
      <c r="F58" s="709"/>
      <c r="G58" s="435" t="str">
        <f>IF(ISERROR(VLOOKUP(B58,'NANS Data'!$D$2:$P$51,12,0)),"",VLOOKUP(B58,'NANS Data'!$D$2:$P$51,12,0))&amp;""</f>
        <v/>
      </c>
      <c r="H58" s="436" t="str">
        <f>IF(ISERROR(VLOOKUP(B58,競技者データ入力シート!$B$8:$O$57,2,0)),"",VLOOKUP(B58,競技者データ入力シート!$B$8:$O$57,8,0))&amp;""</f>
        <v/>
      </c>
      <c r="I58" s="437" t="str">
        <f>IF(ISERROR(VLOOKUP(B58,'NANS Data'!$D$2:$P$51,13,0)),"",VLOOKUP(B58,'NANS Data'!$D$2:$P$51,13,0))&amp;""</f>
        <v/>
      </c>
      <c r="J58" s="710" t="str">
        <f>IF(ISERROR(VLOOKUP($B58,競技者データ入力シート!$B$8:$Q$57,16,0)),"",VLOOKUP($B58,競技者データ入力シート!$B$8:$Q$57,16,0))&amp;""</f>
        <v/>
      </c>
      <c r="K58" s="710"/>
      <c r="L58" s="714" t="str">
        <f>IF(ISERROR(VLOOKUP($B58,競技者データ入力シート!$B$8:$V$57,21,0)),"",VLOOKUP($B58,競技者データ入力シート!$B$8:$V$57,21,0))&amp;""</f>
        <v/>
      </c>
      <c r="M58" s="714"/>
      <c r="N58" s="715" t="str">
        <f>IF(ISERROR(VLOOKUP($B58,競技者データ入力シート!$B$8:$AN$57,24,0)),"",VLOOKUP($B58,競技者データ入力シート!$B$8:$AN$57,24,0))&amp;""</f>
        <v/>
      </c>
      <c r="O58" s="715"/>
      <c r="P58" s="712"/>
      <c r="Q58" s="712"/>
      <c r="R58" s="713"/>
      <c r="S58" s="713"/>
    </row>
    <row r="59" spans="2:19" ht="16.5" customHeight="1">
      <c r="B59" s="528">
        <v>43</v>
      </c>
      <c r="C59" s="523" t="str">
        <f>IF(ISERROR(VLOOKUP(B59,'NANS Data'!$D$2:$P$51,6,0)),"",VLOOKUP(B59,'NANS Data'!$D$2:$P$51,6,0))&amp;""</f>
        <v/>
      </c>
      <c r="D59" s="709" t="str">
        <f>IF(ISERROR(VLOOKUP(B59,'NANS Data'!$D$2:$P$51,7,0)),"",VLOOKUP(B59,'NANS Data'!$D$2:$P$51,7,0))&amp;""</f>
        <v/>
      </c>
      <c r="E59" s="709"/>
      <c r="F59" s="709"/>
      <c r="G59" s="435" t="str">
        <f>IF(ISERROR(VLOOKUP(B59,'NANS Data'!$D$2:$P$51,12,0)),"",VLOOKUP(B59,'NANS Data'!$D$2:$P$51,12,0))&amp;""</f>
        <v/>
      </c>
      <c r="H59" s="436" t="str">
        <f>IF(ISERROR(VLOOKUP(B59,競技者データ入力シート!$B$8:$O$57,2,0)),"",VLOOKUP(B59,競技者データ入力シート!$B$8:$O$57,8,0))&amp;""</f>
        <v/>
      </c>
      <c r="I59" s="437" t="str">
        <f>IF(ISERROR(VLOOKUP(B59,'NANS Data'!$D$2:$P$51,13,0)),"",VLOOKUP(B59,'NANS Data'!$D$2:$P$51,13,0))&amp;""</f>
        <v/>
      </c>
      <c r="J59" s="710" t="str">
        <f>IF(ISERROR(VLOOKUP($B59,競技者データ入力シート!$B$8:$Q$57,16,0)),"",VLOOKUP($B59,競技者データ入力シート!$B$8:$Q$57,16,0))&amp;""</f>
        <v/>
      </c>
      <c r="K59" s="710"/>
      <c r="L59" s="714" t="str">
        <f>IF(ISERROR(VLOOKUP($B59,競技者データ入力シート!$B$8:$V$57,21,0)),"",VLOOKUP($B59,競技者データ入力シート!$B$8:$V$57,21,0))&amp;""</f>
        <v/>
      </c>
      <c r="M59" s="714"/>
      <c r="N59" s="715" t="str">
        <f>IF(ISERROR(VLOOKUP($B59,競技者データ入力シート!$B$8:$AN$57,24,0)),"",VLOOKUP($B59,競技者データ入力シート!$B$8:$AN$57,24,0))&amp;""</f>
        <v/>
      </c>
      <c r="O59" s="715"/>
      <c r="P59" s="712"/>
      <c r="Q59" s="712"/>
      <c r="R59" s="713"/>
      <c r="S59" s="713"/>
    </row>
    <row r="60" spans="2:19" ht="16.5" customHeight="1">
      <c r="B60" s="528">
        <v>44</v>
      </c>
      <c r="C60" s="523" t="str">
        <f>IF(ISERROR(VLOOKUP(B60,'NANS Data'!$D$2:$P$51,6,0)),"",VLOOKUP(B60,'NANS Data'!$D$2:$P$51,6,0))&amp;""</f>
        <v/>
      </c>
      <c r="D60" s="709" t="str">
        <f>IF(ISERROR(VLOOKUP(B60,'NANS Data'!$D$2:$P$51,7,0)),"",VLOOKUP(B60,'NANS Data'!$D$2:$P$51,7,0))&amp;""</f>
        <v/>
      </c>
      <c r="E60" s="709"/>
      <c r="F60" s="709"/>
      <c r="G60" s="435" t="str">
        <f>IF(ISERROR(VLOOKUP(B60,'NANS Data'!$D$2:$P$51,12,0)),"",VLOOKUP(B60,'NANS Data'!$D$2:$P$51,12,0))&amp;""</f>
        <v/>
      </c>
      <c r="H60" s="436" t="str">
        <f>IF(ISERROR(VLOOKUP(B60,競技者データ入力シート!$B$8:$O$57,2,0)),"",VLOOKUP(B60,競技者データ入力シート!$B$8:$O$57,8,0))&amp;""</f>
        <v/>
      </c>
      <c r="I60" s="437" t="str">
        <f>IF(ISERROR(VLOOKUP(B60,'NANS Data'!$D$2:$P$51,13,0)),"",VLOOKUP(B60,'NANS Data'!$D$2:$P$51,13,0))&amp;""</f>
        <v/>
      </c>
      <c r="J60" s="710" t="str">
        <f>IF(ISERROR(VLOOKUP($B60,競技者データ入力シート!$B$8:$Q$57,16,0)),"",VLOOKUP($B60,競技者データ入力シート!$B$8:$Q$57,16,0))&amp;""</f>
        <v/>
      </c>
      <c r="K60" s="710"/>
      <c r="L60" s="714" t="str">
        <f>IF(ISERROR(VLOOKUP($B60,競技者データ入力シート!$B$8:$V$57,21,0)),"",VLOOKUP($B60,競技者データ入力シート!$B$8:$V$57,21,0))&amp;""</f>
        <v/>
      </c>
      <c r="M60" s="714"/>
      <c r="N60" s="715" t="str">
        <f>IF(ISERROR(VLOOKUP($B60,競技者データ入力シート!$B$8:$AN$57,24,0)),"",VLOOKUP($B60,競技者データ入力シート!$B$8:$AN$57,24,0))&amp;""</f>
        <v/>
      </c>
      <c r="O60" s="715"/>
      <c r="P60" s="712"/>
      <c r="Q60" s="712"/>
      <c r="R60" s="713"/>
      <c r="S60" s="713"/>
    </row>
    <row r="61" spans="2:19" ht="16.5" customHeight="1">
      <c r="B61" s="529">
        <v>45</v>
      </c>
      <c r="C61" s="524" t="str">
        <f>IF(ISERROR(VLOOKUP(B61,'NANS Data'!$D$2:$P$51,6,0)),"",VLOOKUP(B61,'NANS Data'!$D$2:$P$51,6,0))&amp;""</f>
        <v/>
      </c>
      <c r="D61" s="716" t="str">
        <f>IF(ISERROR(VLOOKUP(B61,'NANS Data'!$D$2:$P$51,7,0)),"",VLOOKUP(B61,'NANS Data'!$D$2:$P$51,7,0))&amp;""</f>
        <v/>
      </c>
      <c r="E61" s="716"/>
      <c r="F61" s="716"/>
      <c r="G61" s="438" t="str">
        <f>IF(ISERROR(VLOOKUP(B61,'NANS Data'!$D$2:$P$51,12,0)),"",VLOOKUP(B61,'NANS Data'!$D$2:$P$51,12,0))&amp;""</f>
        <v/>
      </c>
      <c r="H61" s="439" t="str">
        <f>IF(ISERROR(VLOOKUP(B61,競技者データ入力シート!$B$8:$O$57,2,0)),"",VLOOKUP(B61,競技者データ入力シート!$B$8:$O$57,8,0))&amp;""</f>
        <v/>
      </c>
      <c r="I61" s="440" t="str">
        <f>IF(ISERROR(VLOOKUP(B61,'NANS Data'!$D$2:$P$51,13,0)),"",VLOOKUP(B61,'NANS Data'!$D$2:$P$51,13,0))&amp;""</f>
        <v/>
      </c>
      <c r="J61" s="717" t="str">
        <f>IF(ISERROR(VLOOKUP($B61,競技者データ入力シート!$B$8:$Q$57,16,0)),"",VLOOKUP($B61,競技者データ入力シート!$B$8:$Q$57,16,0))&amp;""</f>
        <v/>
      </c>
      <c r="K61" s="717"/>
      <c r="L61" s="717" t="str">
        <f>IF(ISERROR(VLOOKUP($B61,競技者データ入力シート!$B$8:$V$57,21,0)),"",VLOOKUP($B61,競技者データ入力シート!$B$8:$V$57,21,0))&amp;""</f>
        <v/>
      </c>
      <c r="M61" s="717"/>
      <c r="N61" s="718" t="str">
        <f>IF(ISERROR(VLOOKUP($B61,競技者データ入力シート!$B$8:$AN$57,24,0)),"",VLOOKUP($B61,競技者データ入力シート!$B$8:$AN$57,24,0))&amp;""</f>
        <v/>
      </c>
      <c r="O61" s="718"/>
      <c r="P61" s="719"/>
      <c r="Q61" s="719"/>
      <c r="R61" s="720"/>
      <c r="S61" s="720"/>
    </row>
    <row r="62" spans="2:19" ht="16.5" customHeight="1">
      <c r="B62" s="527">
        <v>46</v>
      </c>
      <c r="C62" s="523" t="str">
        <f>IF(ISERROR(VLOOKUP(B62,'NANS Data'!$D$2:$P$51,6,0)),"",VLOOKUP(B62,'NANS Data'!$D$2:$P$51,6,0))&amp;""</f>
        <v/>
      </c>
      <c r="D62" s="709" t="str">
        <f>IF(ISERROR(VLOOKUP(B62,'NANS Data'!$D$2:$P$51,7,0)),"",VLOOKUP(B62,'NANS Data'!$D$2:$P$51,7,0))&amp;""</f>
        <v/>
      </c>
      <c r="E62" s="709"/>
      <c r="F62" s="709"/>
      <c r="G62" s="435" t="str">
        <f>IF(ISERROR(VLOOKUP(B62,'NANS Data'!$D$2:$P$51,12,0)),"",VLOOKUP(B62,'NANS Data'!$D$2:$P$51,12,0))&amp;""</f>
        <v/>
      </c>
      <c r="H62" s="436" t="str">
        <f>IF(ISERROR(VLOOKUP(B62,競技者データ入力シート!$B$8:$O$57,2,0)),"",VLOOKUP(B62,競技者データ入力シート!$B$8:$O$57,8,0))&amp;""</f>
        <v/>
      </c>
      <c r="I62" s="437" t="str">
        <f>IF(ISERROR(VLOOKUP(B62,'NANS Data'!$D$2:$P$51,13,0)),"",VLOOKUP(B62,'NANS Data'!$D$2:$P$51,13,0))&amp;""</f>
        <v/>
      </c>
      <c r="J62" s="710" t="str">
        <f>IF(ISERROR(VLOOKUP($B62,競技者データ入力シート!$B$8:$Q$57,16,0)),"",VLOOKUP($B62,競技者データ入力シート!$B$8:$Q$57,16,0))&amp;""</f>
        <v/>
      </c>
      <c r="K62" s="710"/>
      <c r="L62" s="721" t="str">
        <f>IF(ISERROR(VLOOKUP($B62,競技者データ入力シート!$B$8:$V$57,21,0)),"",VLOOKUP($B62,競技者データ入力シート!$B$8:$V$57,21,0))&amp;""</f>
        <v/>
      </c>
      <c r="M62" s="721"/>
      <c r="N62" s="722" t="str">
        <f>IF(ISERROR(VLOOKUP($B62,競技者データ入力シート!$B$8:$AN$57,24,0)),"",VLOOKUP($B62,競技者データ入力シート!$B$8:$AN$57,24,0))&amp;""</f>
        <v/>
      </c>
      <c r="O62" s="722"/>
      <c r="P62" s="712"/>
      <c r="Q62" s="712"/>
      <c r="R62" s="713"/>
      <c r="S62" s="713"/>
    </row>
    <row r="63" spans="2:19" ht="16.5" customHeight="1">
      <c r="B63" s="528">
        <v>47</v>
      </c>
      <c r="C63" s="523" t="str">
        <f>IF(ISERROR(VLOOKUP(B63,'NANS Data'!$D$2:$P$51,6,0)),"",VLOOKUP(B63,'NANS Data'!$D$2:$P$51,6,0))&amp;""</f>
        <v/>
      </c>
      <c r="D63" s="709" t="str">
        <f>IF(ISERROR(VLOOKUP(B63,'NANS Data'!$D$2:$P$51,7,0)),"",VLOOKUP(B63,'NANS Data'!$D$2:$P$51,7,0))&amp;""</f>
        <v/>
      </c>
      <c r="E63" s="709"/>
      <c r="F63" s="709"/>
      <c r="G63" s="435" t="str">
        <f>IF(ISERROR(VLOOKUP(B63,'NANS Data'!$D$2:$P$51,12,0)),"",VLOOKUP(B63,'NANS Data'!$D$2:$P$51,12,0))&amp;""</f>
        <v/>
      </c>
      <c r="H63" s="436" t="str">
        <f>IF(ISERROR(VLOOKUP(B63,競技者データ入力シート!$B$8:$O$57,2,0)),"",VLOOKUP(B63,競技者データ入力シート!$B$8:$O$57,8,0))&amp;""</f>
        <v/>
      </c>
      <c r="I63" s="437" t="str">
        <f>IF(ISERROR(VLOOKUP(B63,'NANS Data'!$D$2:$P$51,13,0)),"",VLOOKUP(B63,'NANS Data'!$D$2:$P$51,13,0))&amp;""</f>
        <v/>
      </c>
      <c r="J63" s="710" t="str">
        <f>IF(ISERROR(VLOOKUP($B63,競技者データ入力シート!$B$8:$Q$57,16,0)),"",VLOOKUP($B63,競技者データ入力シート!$B$8:$Q$57,16,0))&amp;""</f>
        <v/>
      </c>
      <c r="K63" s="710"/>
      <c r="L63" s="714" t="str">
        <f>IF(ISERROR(VLOOKUP($B63,競技者データ入力シート!$B$8:$V$57,21,0)),"",VLOOKUP($B63,競技者データ入力シート!$B$8:$V$57,21,0))&amp;""</f>
        <v/>
      </c>
      <c r="M63" s="714"/>
      <c r="N63" s="715" t="str">
        <f>IF(ISERROR(VLOOKUP($B63,競技者データ入力シート!$B$8:$AN$57,24,0)),"",VLOOKUP($B63,競技者データ入力シート!$B$8:$AN$57,24,0))&amp;""</f>
        <v/>
      </c>
      <c r="O63" s="715"/>
      <c r="P63" s="712"/>
      <c r="Q63" s="712"/>
      <c r="R63" s="713"/>
      <c r="S63" s="713"/>
    </row>
    <row r="64" spans="2:19" ht="16.5" customHeight="1">
      <c r="B64" s="528">
        <v>48</v>
      </c>
      <c r="C64" s="523" t="str">
        <f>IF(ISERROR(VLOOKUP(B64,'NANS Data'!$D$2:$P$51,6,0)),"",VLOOKUP(B64,'NANS Data'!$D$2:$P$51,6,0))&amp;""</f>
        <v/>
      </c>
      <c r="D64" s="709" t="str">
        <f>IF(ISERROR(VLOOKUP(B64,'NANS Data'!$D$2:$P$51,7,0)),"",VLOOKUP(B64,'NANS Data'!$D$2:$P$51,7,0))&amp;""</f>
        <v/>
      </c>
      <c r="E64" s="709"/>
      <c r="F64" s="709"/>
      <c r="G64" s="435" t="str">
        <f>IF(ISERROR(VLOOKUP(B64,'NANS Data'!$D$2:$P$51,12,0)),"",VLOOKUP(B64,'NANS Data'!$D$2:$P$51,12,0))&amp;""</f>
        <v/>
      </c>
      <c r="H64" s="436" t="str">
        <f>IF(ISERROR(VLOOKUP(B64,競技者データ入力シート!$B$8:$O$57,2,0)),"",VLOOKUP(B64,競技者データ入力シート!$B$8:$O$57,8,0))&amp;""</f>
        <v/>
      </c>
      <c r="I64" s="437" t="str">
        <f>IF(ISERROR(VLOOKUP(B64,'NANS Data'!$D$2:$P$51,13,0)),"",VLOOKUP(B64,'NANS Data'!$D$2:$P$51,13,0))&amp;""</f>
        <v/>
      </c>
      <c r="J64" s="710" t="str">
        <f>IF(ISERROR(VLOOKUP($B64,競技者データ入力シート!$B$8:$Q$57,16,0)),"",VLOOKUP($B64,競技者データ入力シート!$B$8:$Q$57,16,0))&amp;""</f>
        <v/>
      </c>
      <c r="K64" s="710"/>
      <c r="L64" s="714" t="str">
        <f>IF(ISERROR(VLOOKUP($B64,競技者データ入力シート!$B$8:$V$57,21,0)),"",VLOOKUP($B64,競技者データ入力シート!$B$8:$V$57,21,0))&amp;""</f>
        <v/>
      </c>
      <c r="M64" s="714"/>
      <c r="N64" s="715" t="str">
        <f>IF(ISERROR(VLOOKUP($B64,競技者データ入力シート!$B$8:$AN$57,24,0)),"",VLOOKUP($B64,競技者データ入力シート!$B$8:$AN$57,24,0))&amp;""</f>
        <v/>
      </c>
      <c r="O64" s="715"/>
      <c r="P64" s="712"/>
      <c r="Q64" s="712"/>
      <c r="R64" s="713"/>
      <c r="S64" s="713"/>
    </row>
    <row r="65" spans="2:19" ht="16.5" customHeight="1">
      <c r="B65" s="528">
        <v>49</v>
      </c>
      <c r="C65" s="523" t="str">
        <f>IF(ISERROR(VLOOKUP(B65,'NANS Data'!$D$2:$P$51,6,0)),"",VLOOKUP(B65,'NANS Data'!$D$2:$P$51,6,0))&amp;""</f>
        <v/>
      </c>
      <c r="D65" s="709" t="str">
        <f>IF(ISERROR(VLOOKUP(B65,'NANS Data'!$D$2:$P$51,7,0)),"",VLOOKUP(B65,'NANS Data'!$D$2:$P$51,7,0))&amp;""</f>
        <v/>
      </c>
      <c r="E65" s="709"/>
      <c r="F65" s="709"/>
      <c r="G65" s="435" t="str">
        <f>IF(ISERROR(VLOOKUP(B65,'NANS Data'!$D$2:$P$51,12,0)),"",VLOOKUP(B65,'NANS Data'!$D$2:$P$51,12,0))&amp;""</f>
        <v/>
      </c>
      <c r="H65" s="436" t="str">
        <f>IF(ISERROR(VLOOKUP(B65,競技者データ入力シート!$B$8:$O$57,2,0)),"",VLOOKUP(B65,競技者データ入力シート!$B$8:$O$57,8,0))&amp;""</f>
        <v/>
      </c>
      <c r="I65" s="437" t="str">
        <f>IF(ISERROR(VLOOKUP(B65,'NANS Data'!$D$2:$P$51,13,0)),"",VLOOKUP(B65,'NANS Data'!$D$2:$P$51,13,0))&amp;""</f>
        <v/>
      </c>
      <c r="J65" s="710" t="str">
        <f>IF(ISERROR(VLOOKUP($B65,競技者データ入力シート!$B$8:$Q$57,16,0)),"",VLOOKUP($B65,競技者データ入力シート!$B$8:$Q$57,16,0))&amp;""</f>
        <v/>
      </c>
      <c r="K65" s="710"/>
      <c r="L65" s="714" t="str">
        <f>IF(ISERROR(VLOOKUP($B65,競技者データ入力シート!$B$8:$V$57,21,0)),"",VLOOKUP($B65,競技者データ入力シート!$B$8:$V$57,21,0))&amp;""</f>
        <v/>
      </c>
      <c r="M65" s="714"/>
      <c r="N65" s="715" t="str">
        <f>IF(ISERROR(VLOOKUP($B65,競技者データ入力シート!$B$8:$AN$57,24,0)),"",VLOOKUP($B65,競技者データ入力シート!$B$8:$AN$57,24,0))&amp;""</f>
        <v/>
      </c>
      <c r="O65" s="715"/>
      <c r="P65" s="712"/>
      <c r="Q65" s="712"/>
      <c r="R65" s="713"/>
      <c r="S65" s="713"/>
    </row>
    <row r="66" spans="2:19" ht="16.5" customHeight="1">
      <c r="B66" s="530">
        <v>50</v>
      </c>
      <c r="C66" s="525" t="str">
        <f>IF(ISERROR(VLOOKUP(B66,'NANS Data'!$D$2:$P$51,6,0)),"",VLOOKUP(B66,'NANS Data'!$D$2:$P$51,6,0))&amp;""</f>
        <v/>
      </c>
      <c r="D66" s="723" t="str">
        <f>IF(ISERROR(VLOOKUP(B66,'NANS Data'!$D$2:$P$51,7,0)),"",VLOOKUP(B66,'NANS Data'!$D$2:$P$51,7,0))&amp;""</f>
        <v/>
      </c>
      <c r="E66" s="723"/>
      <c r="F66" s="723"/>
      <c r="G66" s="441" t="str">
        <f>IF(ISERROR(VLOOKUP(B66,'NANS Data'!$D$2:$P$51,12,0)),"",VLOOKUP(B66,'NANS Data'!$D$2:$P$51,12,0))&amp;""</f>
        <v/>
      </c>
      <c r="H66" s="442" t="str">
        <f>IF(ISERROR(VLOOKUP(B66,競技者データ入力シート!$B$8:$O$57,2,0)),"",VLOOKUP(B66,競技者データ入力シート!$B$8:$O$57,8,0))&amp;""</f>
        <v/>
      </c>
      <c r="I66" s="443" t="str">
        <f>IF(ISERROR(VLOOKUP(B66,'NANS Data'!$D$2:$P$51,13,0)),"",VLOOKUP(B66,'NANS Data'!$D$2:$P$51,13,0))&amp;""</f>
        <v/>
      </c>
      <c r="J66" s="724" t="str">
        <f>IF(ISERROR(VLOOKUP($B66,競技者データ入力シート!$B$8:$Q$57,16,0)),"",VLOOKUP($B66,競技者データ入力シート!$B$8:$Q$57,16,0))&amp;""</f>
        <v/>
      </c>
      <c r="K66" s="724"/>
      <c r="L66" s="724" t="str">
        <f>IF(ISERROR(VLOOKUP($B66,競技者データ入力シート!$B$8:$V$57,21,0)),"",VLOOKUP($B66,競技者データ入力シート!$B$8:$V$57,21,0))&amp;""</f>
        <v/>
      </c>
      <c r="M66" s="724"/>
      <c r="N66" s="725" t="str">
        <f>IF(ISERROR(VLOOKUP($B66,競技者データ入力シート!$B$8:$AN$57,24,0)),"",VLOOKUP($B66,競技者データ入力シート!$B$8:$AN$57,24,0))&amp;""</f>
        <v/>
      </c>
      <c r="O66" s="725"/>
      <c r="P66" s="726"/>
      <c r="Q66" s="726"/>
      <c r="R66" s="727"/>
      <c r="S66" s="727"/>
    </row>
    <row r="67" spans="2:19" ht="2.25" customHeight="1"/>
  </sheetData>
  <sheetProtection algorithmName="SHA-512" hashValue="9XGDRrptUniec6uNyjmLtoGZPfEDRO/9eff9cCxvNaFJW9pGkYFu/htU2uK3EHobDwpE4pGtZHmT4FkiRtBO5Q==" saltValue="c8px6CicpvN8wfkwXs/Jxg==" spinCount="100000" sheet="1" objects="1" scenarios="1"/>
  <mergeCells count="345">
    <mergeCell ref="D66:F66"/>
    <mergeCell ref="J66:K66"/>
    <mergeCell ref="L66:M66"/>
    <mergeCell ref="N66:O66"/>
    <mergeCell ref="P66:Q66"/>
    <mergeCell ref="R66:S66"/>
    <mergeCell ref="D64:F64"/>
    <mergeCell ref="J64:K64"/>
    <mergeCell ref="L64:M64"/>
    <mergeCell ref="N64:O64"/>
    <mergeCell ref="P64:Q64"/>
    <mergeCell ref="R64:S64"/>
    <mergeCell ref="D65:F65"/>
    <mergeCell ref="J65:K65"/>
    <mergeCell ref="L65:M65"/>
    <mergeCell ref="N65:O65"/>
    <mergeCell ref="P65:Q65"/>
    <mergeCell ref="R65:S65"/>
    <mergeCell ref="D62:F62"/>
    <mergeCell ref="J62:K62"/>
    <mergeCell ref="L62:M62"/>
    <mergeCell ref="N62:O62"/>
    <mergeCell ref="P62:Q62"/>
    <mergeCell ref="R62:S62"/>
    <mergeCell ref="D63:F63"/>
    <mergeCell ref="J63:K63"/>
    <mergeCell ref="L63:M63"/>
    <mergeCell ref="N63:O63"/>
    <mergeCell ref="P63:Q63"/>
    <mergeCell ref="R63:S63"/>
    <mergeCell ref="D60:F60"/>
    <mergeCell ref="J60:K60"/>
    <mergeCell ref="L60:M60"/>
    <mergeCell ref="N60:O60"/>
    <mergeCell ref="P60:Q60"/>
    <mergeCell ref="R60:S60"/>
    <mergeCell ref="D61:F61"/>
    <mergeCell ref="J61:K61"/>
    <mergeCell ref="L61:M61"/>
    <mergeCell ref="N61:O61"/>
    <mergeCell ref="P61:Q61"/>
    <mergeCell ref="R61:S61"/>
    <mergeCell ref="D58:F58"/>
    <mergeCell ref="J58:K58"/>
    <mergeCell ref="L58:M58"/>
    <mergeCell ref="N58:O58"/>
    <mergeCell ref="P58:Q58"/>
    <mergeCell ref="R58:S58"/>
    <mergeCell ref="D59:F59"/>
    <mergeCell ref="J59:K59"/>
    <mergeCell ref="L59:M59"/>
    <mergeCell ref="N59:O59"/>
    <mergeCell ref="P59:Q59"/>
    <mergeCell ref="R59:S59"/>
    <mergeCell ref="D56:F56"/>
    <mergeCell ref="J56:K56"/>
    <mergeCell ref="L56:M56"/>
    <mergeCell ref="N56:O56"/>
    <mergeCell ref="P56:Q56"/>
    <mergeCell ref="R56:S56"/>
    <mergeCell ref="D57:F57"/>
    <mergeCell ref="J57:K57"/>
    <mergeCell ref="L57:M57"/>
    <mergeCell ref="N57:O57"/>
    <mergeCell ref="P57:Q57"/>
    <mergeCell ref="R57:S57"/>
    <mergeCell ref="D54:F54"/>
    <mergeCell ref="J54:K54"/>
    <mergeCell ref="L54:M54"/>
    <mergeCell ref="N54:O54"/>
    <mergeCell ref="P54:Q54"/>
    <mergeCell ref="R54:S54"/>
    <mergeCell ref="D55:F55"/>
    <mergeCell ref="J55:K55"/>
    <mergeCell ref="L55:M55"/>
    <mergeCell ref="N55:O55"/>
    <mergeCell ref="P55:Q55"/>
    <mergeCell ref="R55:S55"/>
    <mergeCell ref="D52:F52"/>
    <mergeCell ref="J52:K52"/>
    <mergeCell ref="L52:M52"/>
    <mergeCell ref="N52:O52"/>
    <mergeCell ref="P52:Q52"/>
    <mergeCell ref="R52:S52"/>
    <mergeCell ref="D53:F53"/>
    <mergeCell ref="J53:K53"/>
    <mergeCell ref="L53:M53"/>
    <mergeCell ref="N53:O53"/>
    <mergeCell ref="P53:Q53"/>
    <mergeCell ref="R53:S53"/>
    <mergeCell ref="D50:F50"/>
    <mergeCell ref="J50:K50"/>
    <mergeCell ref="L50:M50"/>
    <mergeCell ref="N50:O50"/>
    <mergeCell ref="P50:Q50"/>
    <mergeCell ref="R50:S50"/>
    <mergeCell ref="D51:F51"/>
    <mergeCell ref="J51:K51"/>
    <mergeCell ref="L51:M51"/>
    <mergeCell ref="N51:O51"/>
    <mergeCell ref="P51:Q51"/>
    <mergeCell ref="R51:S51"/>
    <mergeCell ref="D48:F48"/>
    <mergeCell ref="J48:K48"/>
    <mergeCell ref="L48:M48"/>
    <mergeCell ref="N48:O48"/>
    <mergeCell ref="P48:Q48"/>
    <mergeCell ref="R48:S48"/>
    <mergeCell ref="D49:F49"/>
    <mergeCell ref="J49:K49"/>
    <mergeCell ref="L49:M49"/>
    <mergeCell ref="N49:O49"/>
    <mergeCell ref="P49:Q49"/>
    <mergeCell ref="R49:S49"/>
    <mergeCell ref="D46:F46"/>
    <mergeCell ref="J46:K46"/>
    <mergeCell ref="L46:M46"/>
    <mergeCell ref="N46:O46"/>
    <mergeCell ref="P46:Q46"/>
    <mergeCell ref="R46:S46"/>
    <mergeCell ref="D47:F47"/>
    <mergeCell ref="J47:K47"/>
    <mergeCell ref="L47:M47"/>
    <mergeCell ref="N47:O47"/>
    <mergeCell ref="P47:Q47"/>
    <mergeCell ref="R47:S47"/>
    <mergeCell ref="D44:F44"/>
    <mergeCell ref="J44:K44"/>
    <mergeCell ref="L44:M44"/>
    <mergeCell ref="N44:O44"/>
    <mergeCell ref="P44:Q44"/>
    <mergeCell ref="R44:S44"/>
    <mergeCell ref="D45:F45"/>
    <mergeCell ref="J45:K45"/>
    <mergeCell ref="L45:M45"/>
    <mergeCell ref="N45:O45"/>
    <mergeCell ref="P45:Q45"/>
    <mergeCell ref="R45:S45"/>
    <mergeCell ref="D42:F42"/>
    <mergeCell ref="J42:K42"/>
    <mergeCell ref="L42:M42"/>
    <mergeCell ref="N42:O42"/>
    <mergeCell ref="P42:Q42"/>
    <mergeCell ref="R42:S42"/>
    <mergeCell ref="D43:F43"/>
    <mergeCell ref="J43:K43"/>
    <mergeCell ref="L43:M43"/>
    <mergeCell ref="N43:O43"/>
    <mergeCell ref="P43:Q43"/>
    <mergeCell ref="R43:S43"/>
    <mergeCell ref="D40:F40"/>
    <mergeCell ref="J40:K40"/>
    <mergeCell ref="L40:M40"/>
    <mergeCell ref="N40:O40"/>
    <mergeCell ref="P40:Q40"/>
    <mergeCell ref="R40:S40"/>
    <mergeCell ref="D41:F41"/>
    <mergeCell ref="J41:K41"/>
    <mergeCell ref="L41:M41"/>
    <mergeCell ref="N41:O41"/>
    <mergeCell ref="P41:Q41"/>
    <mergeCell ref="R41:S41"/>
    <mergeCell ref="D38:F38"/>
    <mergeCell ref="J38:K38"/>
    <mergeCell ref="L38:M38"/>
    <mergeCell ref="N38:O38"/>
    <mergeCell ref="P38:Q38"/>
    <mergeCell ref="R38:S38"/>
    <mergeCell ref="D39:F39"/>
    <mergeCell ref="J39:K39"/>
    <mergeCell ref="L39:M39"/>
    <mergeCell ref="N39:O39"/>
    <mergeCell ref="P39:Q39"/>
    <mergeCell ref="R39:S39"/>
    <mergeCell ref="D36:F36"/>
    <mergeCell ref="J36:K36"/>
    <mergeCell ref="L36:M36"/>
    <mergeCell ref="N36:O36"/>
    <mergeCell ref="P36:Q36"/>
    <mergeCell ref="R36:S36"/>
    <mergeCell ref="D37:F37"/>
    <mergeCell ref="J37:K37"/>
    <mergeCell ref="L37:M37"/>
    <mergeCell ref="N37:O37"/>
    <mergeCell ref="P37:Q37"/>
    <mergeCell ref="R37:S37"/>
    <mergeCell ref="D34:F34"/>
    <mergeCell ref="J34:K34"/>
    <mergeCell ref="L34:M34"/>
    <mergeCell ref="N34:O34"/>
    <mergeCell ref="P34:Q34"/>
    <mergeCell ref="R34:S34"/>
    <mergeCell ref="D35:F35"/>
    <mergeCell ref="J35:K35"/>
    <mergeCell ref="L35:M35"/>
    <mergeCell ref="N35:O35"/>
    <mergeCell ref="P35:Q35"/>
    <mergeCell ref="R35:S35"/>
    <mergeCell ref="D32:F32"/>
    <mergeCell ref="J32:K32"/>
    <mergeCell ref="L32:M32"/>
    <mergeCell ref="N32:O32"/>
    <mergeCell ref="P32:Q32"/>
    <mergeCell ref="R32:S32"/>
    <mergeCell ref="D33:F33"/>
    <mergeCell ref="J33:K33"/>
    <mergeCell ref="L33:M33"/>
    <mergeCell ref="N33:O33"/>
    <mergeCell ref="P33:Q33"/>
    <mergeCell ref="R33:S33"/>
    <mergeCell ref="D30:F30"/>
    <mergeCell ref="J30:K30"/>
    <mergeCell ref="L30:M30"/>
    <mergeCell ref="N30:O30"/>
    <mergeCell ref="P30:Q30"/>
    <mergeCell ref="R30:S30"/>
    <mergeCell ref="D31:F31"/>
    <mergeCell ref="J31:K31"/>
    <mergeCell ref="L31:M31"/>
    <mergeCell ref="N31:O31"/>
    <mergeCell ref="P31:Q31"/>
    <mergeCell ref="R31:S31"/>
    <mergeCell ref="D28:F28"/>
    <mergeCell ref="J28:K28"/>
    <mergeCell ref="L28:M28"/>
    <mergeCell ref="N28:O28"/>
    <mergeCell ref="P28:Q28"/>
    <mergeCell ref="R28:S28"/>
    <mergeCell ref="D29:F29"/>
    <mergeCell ref="J29:K29"/>
    <mergeCell ref="L29:M29"/>
    <mergeCell ref="N29:O29"/>
    <mergeCell ref="P29:Q29"/>
    <mergeCell ref="R29:S29"/>
    <mergeCell ref="D26:F26"/>
    <mergeCell ref="J26:K26"/>
    <mergeCell ref="L26:M26"/>
    <mergeCell ref="N26:O26"/>
    <mergeCell ref="P26:Q26"/>
    <mergeCell ref="R26:S26"/>
    <mergeCell ref="D27:F27"/>
    <mergeCell ref="J27:K27"/>
    <mergeCell ref="L27:M27"/>
    <mergeCell ref="N27:O27"/>
    <mergeCell ref="P27:Q27"/>
    <mergeCell ref="R27:S27"/>
    <mergeCell ref="D24:F24"/>
    <mergeCell ref="J24:K24"/>
    <mergeCell ref="L24:M24"/>
    <mergeCell ref="N24:O24"/>
    <mergeCell ref="P24:Q24"/>
    <mergeCell ref="R24:S24"/>
    <mergeCell ref="D25:F25"/>
    <mergeCell ref="J25:K25"/>
    <mergeCell ref="L25:M25"/>
    <mergeCell ref="N25:O25"/>
    <mergeCell ref="P25:Q25"/>
    <mergeCell ref="R25:S25"/>
    <mergeCell ref="D22:F22"/>
    <mergeCell ref="J22:K22"/>
    <mergeCell ref="L22:M22"/>
    <mergeCell ref="N22:O22"/>
    <mergeCell ref="P22:Q22"/>
    <mergeCell ref="R22:S22"/>
    <mergeCell ref="D23:F23"/>
    <mergeCell ref="J23:K23"/>
    <mergeCell ref="L23:M23"/>
    <mergeCell ref="N23:O23"/>
    <mergeCell ref="P23:Q23"/>
    <mergeCell ref="R23:S23"/>
    <mergeCell ref="D20:F20"/>
    <mergeCell ref="J20:K20"/>
    <mergeCell ref="L20:M20"/>
    <mergeCell ref="N20:O20"/>
    <mergeCell ref="P20:Q20"/>
    <mergeCell ref="R20:S20"/>
    <mergeCell ref="D21:F21"/>
    <mergeCell ref="J21:K21"/>
    <mergeCell ref="L21:M21"/>
    <mergeCell ref="N21:O21"/>
    <mergeCell ref="P21:Q21"/>
    <mergeCell ref="R21:S21"/>
    <mergeCell ref="D18:F18"/>
    <mergeCell ref="J18:K18"/>
    <mergeCell ref="L18:M18"/>
    <mergeCell ref="N18:O18"/>
    <mergeCell ref="P18:Q18"/>
    <mergeCell ref="R18:S18"/>
    <mergeCell ref="D19:F19"/>
    <mergeCell ref="J19:K19"/>
    <mergeCell ref="L19:M19"/>
    <mergeCell ref="N19:O19"/>
    <mergeCell ref="P19:Q19"/>
    <mergeCell ref="R19:S19"/>
    <mergeCell ref="D16:F16"/>
    <mergeCell ref="J16:K16"/>
    <mergeCell ref="L16:M16"/>
    <mergeCell ref="N16:O16"/>
    <mergeCell ref="P16:Q16"/>
    <mergeCell ref="R16:S16"/>
    <mergeCell ref="D17:F17"/>
    <mergeCell ref="J17:K17"/>
    <mergeCell ref="L17:M17"/>
    <mergeCell ref="N17:O17"/>
    <mergeCell ref="P17:Q17"/>
    <mergeCell ref="R17:S17"/>
    <mergeCell ref="B10:B12"/>
    <mergeCell ref="D10:F10"/>
    <mergeCell ref="H10:I10"/>
    <mergeCell ref="J10:P10"/>
    <mergeCell ref="Q10:S13"/>
    <mergeCell ref="D11:F11"/>
    <mergeCell ref="H11:I11"/>
    <mergeCell ref="J11:M11"/>
    <mergeCell ref="D12:F12"/>
    <mergeCell ref="H12:I12"/>
    <mergeCell ref="J12:M12"/>
    <mergeCell ref="B13:D13"/>
    <mergeCell ref="G13:I13"/>
    <mergeCell ref="J13:M13"/>
    <mergeCell ref="B7:D8"/>
    <mergeCell ref="F7:G7"/>
    <mergeCell ref="I7:J7"/>
    <mergeCell ref="L7:M7"/>
    <mergeCell ref="N7:O8"/>
    <mergeCell ref="P7:R8"/>
    <mergeCell ref="S7:S8"/>
    <mergeCell ref="E8:M8"/>
    <mergeCell ref="B9:D9"/>
    <mergeCell ref="E9:L9"/>
    <mergeCell ref="N9:O9"/>
    <mergeCell ref="P9:S9"/>
    <mergeCell ref="B2:S3"/>
    <mergeCell ref="B4:D4"/>
    <mergeCell ref="E4:S4"/>
    <mergeCell ref="B5:D5"/>
    <mergeCell ref="E5:I5"/>
    <mergeCell ref="J5:K6"/>
    <mergeCell ref="L5:M6"/>
    <mergeCell ref="N5:O5"/>
    <mergeCell ref="P5:S5"/>
    <mergeCell ref="B6:D6"/>
    <mergeCell ref="E6:I6"/>
    <mergeCell ref="N6:O6"/>
    <mergeCell ref="P6:S6"/>
  </mergeCells>
  <phoneticPr fontId="83"/>
  <dataValidations disablePrompts="1" count="1">
    <dataValidation operator="equal" allowBlank="1" showInputMessage="1" showErrorMessage="1" sqref="E5:I5 P5:S5 F7:G7 I7:J7 L7:M7" xr:uid="{00000000-0002-0000-0200-000000000000}">
      <formula1>0</formula1>
      <formula2>0</formula2>
    </dataValidation>
  </dataValidations>
  <printOptions horizontalCentered="1"/>
  <pageMargins left="0.23611111111111099" right="0.23611111111111099" top="0.31527777777777799" bottom="0.15763888888888899" header="0.15763888888888899" footer="0.51180555555555496"/>
  <pageSetup paperSize="9" scale="79" firstPageNumber="0" fitToHeight="0" orientation="portrait" r:id="rId1"/>
  <headerFooter>
    <oddHeader>&amp;R&amp;"ＭＳ Ｐゴシック,Regular"&amp;14No　&amp;P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C54"/>
  <sheetViews>
    <sheetView zoomScaleNormal="100" zoomScalePageLayoutView="60" workbookViewId="0">
      <selection activeCell="C2" sqref="C2"/>
    </sheetView>
  </sheetViews>
  <sheetFormatPr defaultRowHeight="13.2"/>
  <cols>
    <col min="1" max="1" width="1.6640625"/>
    <col min="2" max="2" width="5.33203125"/>
    <col min="3" max="3" width="8.6640625"/>
    <col min="4" max="4" width="3.33203125"/>
    <col min="5" max="5" width="11.109375"/>
    <col min="6" max="6" width="4.33203125"/>
    <col min="7" max="8" width="1.88671875"/>
    <col min="9" max="9" width="5.44140625"/>
    <col min="10" max="10" width="10.88671875"/>
    <col min="11" max="11" width="11.109375"/>
    <col min="12" max="12" width="10.109375"/>
    <col min="13" max="13" width="18.109375"/>
    <col min="14" max="14" width="4.33203125"/>
    <col min="15" max="15" width="3.33203125"/>
    <col min="16" max="16" width="3.109375"/>
    <col min="17" max="18" width="5.44140625"/>
    <col min="19" max="19" width="5.6640625"/>
    <col min="20" max="20" width="18"/>
    <col min="21" max="21" width="6"/>
    <col min="22" max="22" width="8.109375"/>
    <col min="23" max="23" width="5.44140625"/>
    <col min="24" max="24" width="0.21875"/>
    <col min="25" max="25" width="6"/>
    <col min="26" max="26" width="8.77734375"/>
    <col min="27" max="28" width="0.33203125"/>
    <col min="29" max="30" width="6.21875"/>
    <col min="31" max="40" width="1.109375"/>
    <col min="41" max="42" width="3.109375" style="4"/>
    <col min="43" max="43" width="6.33203125"/>
    <col min="44" max="44" width="4.33203125"/>
    <col min="46" max="46" width="3.33203125"/>
    <col min="47" max="48" width="10.21875"/>
    <col min="49" max="50" width="5.33203125"/>
    <col min="51" max="51" width="3.33203125" style="4"/>
    <col min="52" max="52" width="10.109375"/>
    <col min="53" max="53" width="9.77734375" style="444"/>
    <col min="54" max="54" width="3.33203125"/>
    <col min="55" max="55" width="6"/>
    <col min="56" max="62" width="0.77734375"/>
    <col min="63" max="63" width="0.77734375" style="4"/>
    <col min="64" max="65" width="0.77734375"/>
    <col min="66" max="66" width="0.77734375" style="4"/>
    <col min="67" max="67" width="0.77734375"/>
    <col min="68" max="68" width="19.109375"/>
    <col min="69" max="69" width="21.109375"/>
    <col min="70" max="70" width="15.44140625" customWidth="1"/>
    <col min="71" max="71" width="0.6640625"/>
    <col min="72" max="73" width="0.21875"/>
    <col min="74" max="74" width="4.33203125"/>
    <col min="75" max="75" width="3.33203125"/>
    <col min="76" max="77" width="3.109375"/>
    <col min="78" max="78" width="5.33203125" style="4"/>
    <col min="79" max="93" width="2.88671875"/>
    <col min="94" max="94" width="0.6640625"/>
    <col min="95" max="95" width="4.88671875"/>
    <col min="96" max="96" width="9.33203125"/>
    <col min="97" max="97" width="2.88671875" style="445"/>
    <col min="98" max="98" width="3.21875" style="445"/>
    <col min="99" max="99" width="9.109375"/>
    <col min="100" max="101" width="0.6640625"/>
    <col min="102" max="102" width="3.33203125"/>
    <col min="103" max="103" width="2.77734375"/>
    <col min="104" max="104" width="2.77734375" style="4"/>
    <col min="105" max="105" width="2.44140625" style="4"/>
    <col min="106" max="106" width="2.77734375" style="4"/>
    <col min="107" max="107" width="2.21875" style="4"/>
    <col min="108" max="108" width="2.21875"/>
    <col min="109" max="109" width="3.77734375"/>
    <col min="110" max="110" width="2.21875"/>
    <col min="111" max="111" width="3.77734375"/>
    <col min="112" max="112" width="8"/>
    <col min="113" max="1025" width="8.6640625"/>
  </cols>
  <sheetData>
    <row r="1" spans="2:97" ht="87" customHeight="1">
      <c r="B1" s="446" t="s">
        <v>174</v>
      </c>
      <c r="C1" s="447" t="s">
        <v>146</v>
      </c>
      <c r="D1" s="446" t="s">
        <v>175</v>
      </c>
      <c r="E1" s="448" t="s">
        <v>176</v>
      </c>
      <c r="F1" s="449" t="s">
        <v>177</v>
      </c>
      <c r="G1" s="449" t="s">
        <v>178</v>
      </c>
      <c r="H1" s="449" t="s">
        <v>179</v>
      </c>
      <c r="I1" s="450" t="s">
        <v>180</v>
      </c>
      <c r="J1" s="450" t="s">
        <v>181</v>
      </c>
      <c r="K1" s="449" t="s">
        <v>182</v>
      </c>
      <c r="L1" s="449" t="s">
        <v>183</v>
      </c>
      <c r="M1" s="449" t="s">
        <v>184</v>
      </c>
      <c r="N1" s="449" t="s">
        <v>185</v>
      </c>
      <c r="O1" s="450" t="s">
        <v>186</v>
      </c>
      <c r="P1" s="450" t="s">
        <v>187</v>
      </c>
      <c r="Q1" s="450" t="s">
        <v>188</v>
      </c>
      <c r="R1" s="450" t="s">
        <v>189</v>
      </c>
      <c r="S1" s="449" t="s">
        <v>190</v>
      </c>
      <c r="T1" s="449" t="s">
        <v>191</v>
      </c>
      <c r="U1" s="451" t="s">
        <v>192</v>
      </c>
      <c r="V1" s="451" t="s">
        <v>193</v>
      </c>
      <c r="W1" s="452" t="s">
        <v>194</v>
      </c>
      <c r="X1" s="452" t="s">
        <v>195</v>
      </c>
      <c r="Y1" s="453" t="s">
        <v>196</v>
      </c>
      <c r="Z1" s="453" t="s">
        <v>197</v>
      </c>
      <c r="AA1" s="453" t="s">
        <v>198</v>
      </c>
      <c r="AB1" s="453" t="s">
        <v>199</v>
      </c>
      <c r="AC1" s="454" t="s">
        <v>200</v>
      </c>
      <c r="AD1" s="454" t="s">
        <v>201</v>
      </c>
      <c r="AE1" s="454" t="s">
        <v>202</v>
      </c>
      <c r="AF1" s="454" t="s">
        <v>203</v>
      </c>
      <c r="AG1" s="450" t="s">
        <v>204</v>
      </c>
      <c r="AH1" s="449" t="s">
        <v>205</v>
      </c>
      <c r="AI1" s="450" t="s">
        <v>206</v>
      </c>
      <c r="AJ1" s="450" t="s">
        <v>207</v>
      </c>
      <c r="AK1" s="450" t="s">
        <v>208</v>
      </c>
      <c r="AL1" s="450" t="s">
        <v>209</v>
      </c>
      <c r="AM1" s="450" t="s">
        <v>210</v>
      </c>
      <c r="AN1" s="450" t="s">
        <v>211</v>
      </c>
      <c r="AO1" s="455" t="s">
        <v>212</v>
      </c>
      <c r="AP1" s="455" t="s">
        <v>213</v>
      </c>
      <c r="AQ1" s="453" t="s">
        <v>214</v>
      </c>
      <c r="AR1" s="453" t="s">
        <v>215</v>
      </c>
      <c r="AS1" s="453" t="s">
        <v>216</v>
      </c>
      <c r="AT1" s="453" t="s">
        <v>217</v>
      </c>
      <c r="AU1" s="453" t="s">
        <v>218</v>
      </c>
      <c r="AV1" s="453" t="s">
        <v>219</v>
      </c>
      <c r="AW1" s="453" t="s">
        <v>220</v>
      </c>
      <c r="AX1" s="453" t="s">
        <v>185</v>
      </c>
      <c r="AY1" s="456" t="s">
        <v>221</v>
      </c>
      <c r="AZ1" s="457" t="s">
        <v>222</v>
      </c>
      <c r="BA1" s="458" t="s">
        <v>181</v>
      </c>
      <c r="BB1" s="453" t="s">
        <v>223</v>
      </c>
      <c r="BC1" s="453" t="s">
        <v>224</v>
      </c>
      <c r="BD1" s="459" t="s">
        <v>225</v>
      </c>
      <c r="BE1" s="454" t="s">
        <v>214</v>
      </c>
      <c r="BF1" s="454" t="s">
        <v>215</v>
      </c>
      <c r="BG1" s="454" t="s">
        <v>216</v>
      </c>
      <c r="BH1" s="454" t="s">
        <v>217</v>
      </c>
      <c r="BI1" s="454" t="s">
        <v>218</v>
      </c>
      <c r="BJ1" s="454" t="s">
        <v>219</v>
      </c>
      <c r="BK1" s="460" t="s">
        <v>221</v>
      </c>
      <c r="BL1" s="454" t="s">
        <v>226</v>
      </c>
      <c r="BM1" s="454" t="s">
        <v>181</v>
      </c>
      <c r="BN1" s="461" t="s">
        <v>223</v>
      </c>
      <c r="BO1" s="454" t="s">
        <v>224</v>
      </c>
      <c r="BP1" s="446" t="s">
        <v>227</v>
      </c>
      <c r="BQ1" s="446" t="s">
        <v>228</v>
      </c>
      <c r="BR1" s="446" t="s">
        <v>229</v>
      </c>
      <c r="BS1" s="446" t="s">
        <v>230</v>
      </c>
      <c r="BT1" s="446"/>
      <c r="BU1" s="446"/>
      <c r="BV1" s="446" t="s">
        <v>231</v>
      </c>
      <c r="BW1" s="462" t="s">
        <v>232</v>
      </c>
      <c r="BX1" s="462" t="s">
        <v>233</v>
      </c>
      <c r="BY1" s="446"/>
      <c r="BZ1" s="446" t="s">
        <v>234</v>
      </c>
      <c r="CA1" s="447" t="s">
        <v>235</v>
      </c>
      <c r="CB1" s="463" t="s">
        <v>236</v>
      </c>
      <c r="CC1" s="463" t="s">
        <v>237</v>
      </c>
      <c r="CD1" s="463" t="s">
        <v>238</v>
      </c>
      <c r="CE1" s="463" t="s">
        <v>239</v>
      </c>
      <c r="CF1" s="463" t="s">
        <v>240</v>
      </c>
      <c r="CG1" s="463" t="s">
        <v>241</v>
      </c>
      <c r="CH1" s="463" t="s">
        <v>242</v>
      </c>
      <c r="CI1" s="464"/>
      <c r="CJ1" s="463" t="s">
        <v>243</v>
      </c>
      <c r="CK1" s="463" t="s">
        <v>244</v>
      </c>
      <c r="CL1" s="463" t="s">
        <v>245</v>
      </c>
      <c r="CM1" s="463" t="s">
        <v>246</v>
      </c>
      <c r="CN1" s="463" t="s">
        <v>247</v>
      </c>
      <c r="CO1" s="463" t="s">
        <v>248</v>
      </c>
      <c r="CP1" s="465"/>
      <c r="CQ1" s="465"/>
      <c r="CR1" s="466"/>
      <c r="CS1" s="467"/>
    </row>
    <row r="2" spans="2:97">
      <c r="B2" t="str">
        <f>IF(競技者データ入力シート!$S$2="","",競技者データ入力シート!$S$2)</f>
        <v/>
      </c>
      <c r="C2" t="str">
        <f>IF(競技者データ入力シート!$D8="","",競技者データ入力シート!$Y$2)</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 t="shared" ref="L2:L33" si="0">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4" t="str">
        <f>IF($O2="","",IF($O2="男",IFERROR(VLOOKUP(競技者データ入力シート!Q8,データ!$B$2:$C$111,2,0),""),IF($O2="女",IFERROR(VLOOKUP(競技者データ入力シート!Q8,データ!$F$2:$G$111,2,0),""))))</f>
        <v/>
      </c>
      <c r="V2" t="str">
        <f>ASC(IF(競技者データ入力シート!R8="","",競技者データ入力シート!R8))</f>
        <v/>
      </c>
      <c r="W2" t="str">
        <f>IF(競技者データ入力シート!U8="","",1)</f>
        <v/>
      </c>
      <c r="Y2" s="4" t="str">
        <f>IF($O2="","",IF($O2="男",IFERROR(VLOOKUP(競技者データ入力シート!Y8,データ!$B$2:$C$111,2,0),""),IF($O2="女",IFERROR(VLOOKUP(競技者データ入力シート!Y8,データ!$F$2:$G$111,2,0),""))))</f>
        <v/>
      </c>
      <c r="Z2" t="str">
        <f>ASC(IF(競技者データ入力シート!Z8="","",競技者データ入力シート!Z8))</f>
        <v/>
      </c>
      <c r="AC2" s="4" t="str">
        <f>IF($O2="","",IF($O2="男",IFERROR(VLOOKUP(競技者データ入力シート!V8,データ!$B$2:$C$111,2,0),""),IF($O2="女",IFERROR(VLOOKUP(競技者データ入力シート!V8,データ!$F$2:$G$111,2,0),""))))</f>
        <v/>
      </c>
      <c r="AD2" t="str">
        <f>ASC(IF(競技者データ入力シート!W8="","",競技者データ入力シート!W8))</f>
        <v/>
      </c>
      <c r="AG2" s="4"/>
      <c r="AO2" s="4" t="str">
        <f>IF(競技者データ入力シート!$AB8="","",競技者データ入力シート!$AB8)</f>
        <v/>
      </c>
      <c r="AQ2" s="444" t="str">
        <f>IF(競技者データ入力シート!$AB8="","",VLOOKUP(Y2&amp;AO2,$CQ$2:$CR$13,2))</f>
        <v/>
      </c>
      <c r="AR2" s="444" t="str">
        <f>IF(競技者データ入力シート!$AB8="","",B2)</f>
        <v/>
      </c>
      <c r="AS2" s="444" t="str">
        <f>IF(競技者データ入力シート!$AB8="","",C2&amp;AO2)</f>
        <v/>
      </c>
      <c r="AT2" s="444"/>
      <c r="AU2" s="444" t="str">
        <f>IF(競技者データ入力シート!$AB8="","",C2&amp;AO2)</f>
        <v/>
      </c>
      <c r="AV2" s="444" t="str">
        <f>IF(競技者データ入力シート!$AB8="","",C2&amp;AO2)</f>
        <v/>
      </c>
      <c r="AW2" s="444"/>
      <c r="AX2" s="444" t="str">
        <f>IF(競技者データ入力シート!$AB8="","",競技者データ入力シート!$P8)</f>
        <v/>
      </c>
      <c r="AY2" s="4" t="str">
        <f>IF(競技者データ入力シート!AB8="","",COUNTIF($AQ$2:AQ2,AQ2))</f>
        <v/>
      </c>
      <c r="AZ2" s="444" t="str">
        <f t="shared" ref="AZ2:AZ33" si="1">IF($AO2="","",E2)</f>
        <v/>
      </c>
      <c r="BA2" s="444" t="str">
        <f t="shared" ref="BA2:BA33" si="2">IF($AO2="","",J2)</f>
        <v/>
      </c>
      <c r="BB2" s="444" t="str">
        <f t="shared" ref="BB2:BB33" si="3">IF($AO2="","",Y2)</f>
        <v/>
      </c>
      <c r="BC2" s="444" t="str">
        <f t="shared" ref="BC2:BC33" si="4">IF($AO2="","",Z2)</f>
        <v/>
      </c>
      <c r="BE2" s="444"/>
      <c r="BF2" s="444"/>
      <c r="BG2" s="444"/>
      <c r="BH2" s="444"/>
      <c r="BI2" s="444"/>
      <c r="BJ2" s="444"/>
      <c r="BK2" s="444"/>
      <c r="BL2" s="444"/>
      <c r="BM2" s="444"/>
      <c r="BO2" s="444"/>
      <c r="BP2" t="str">
        <f>IF(U2="","",(VLOOKUP($U2,データ!$P$2:$Q$56,2,0)))</f>
        <v/>
      </c>
      <c r="BQ2" t="str">
        <f>IF(Y2="","",VLOOKUP(Y2,データ!$P$2:$Q$56,2,0))</f>
        <v/>
      </c>
      <c r="BV2" t="str">
        <f>ASC(IF(競技者データ入力シート!S2="","",競技者データ入力シート!S2))</f>
        <v/>
      </c>
      <c r="BW2">
        <f>'大会申込一覧表(印刷して提出)'!N11</f>
        <v>0</v>
      </c>
      <c r="BX2" t="str">
        <f>'大会申込一覧表(印刷して提出)'!O11</f>
        <v>　名</v>
      </c>
      <c r="BZ2" s="4">
        <f>IF('大会申込一覧表(印刷して提出)'!L5="","",(VLOOKUP('大会申込一覧表(印刷して提出)'!L5,データ!$J$2:$K$48,2,0)))</f>
        <v>12</v>
      </c>
      <c r="CA2" t="str">
        <f>IF('大会申込一覧表(印刷して提出)'!$E$6="","",'大会申込一覧表(印刷して提出)'!$E$6)</f>
        <v/>
      </c>
      <c r="CB2" t="str">
        <f>ASC(IF('大会申込一覧表(印刷して提出)'!E5="","",'大会申込一覧表(印刷して提出)'!E5))</f>
        <v/>
      </c>
      <c r="CC2" t="str">
        <f>IF('大会申込一覧表(印刷して提出)'!P6="","",'大会申込一覧表(印刷して提出)'!P6)</f>
        <v/>
      </c>
      <c r="CD2" t="str">
        <f>IF('大会申込一覧表(印刷して提出)'!$F$7="","",'大会申込一覧表(印刷して提出)'!$F$7)</f>
        <v/>
      </c>
      <c r="CE2" t="str">
        <f>IF('大会申込一覧表(印刷して提出)'!$E$8="","",'大会申込一覧表(印刷して提出)'!$E$8)</f>
        <v/>
      </c>
      <c r="CF2" t="str">
        <f>IF('大会申込一覧表(印刷して提出)'!$E$6="","",'大会申込一覧表(印刷して提出)'!$E$6)</f>
        <v/>
      </c>
      <c r="CG2" t="str">
        <f>IF('大会申込一覧表(印刷して提出)'!P7="","",'大会申込一覧表(印刷して提出)'!P7)</f>
        <v/>
      </c>
      <c r="CH2" t="str">
        <f>IF('大会申込一覧表(印刷して提出)'!P9="","",'大会申込一覧表(印刷して提出)'!P9)</f>
        <v/>
      </c>
      <c r="CJ2" t="str">
        <f>IF('大会申込一覧表(印刷して提出)'!D10="","",'大会申込一覧表(印刷して提出)'!D10)</f>
        <v/>
      </c>
      <c r="CK2" t="str">
        <f>IF('大会申込一覧表(印刷して提出)'!H10="","",'大会申込一覧表(印刷して提出)'!H10)</f>
        <v/>
      </c>
      <c r="CL2" t="str">
        <f>IF('大会申込一覧表(印刷して提出)'!D11="","",'大会申込一覧表(印刷して提出)'!D11)</f>
        <v/>
      </c>
      <c r="CM2" t="str">
        <f>IF('大会申込一覧表(印刷して提出)'!H11="","",'大会申込一覧表(印刷して提出)'!H11)</f>
        <v/>
      </c>
      <c r="CN2" t="str">
        <f>IF('大会申込一覧表(印刷して提出)'!D12="","",'大会申込一覧表(印刷して提出)'!D12)</f>
        <v/>
      </c>
      <c r="CO2" t="str">
        <f>IF('大会申込一覧表(印刷して提出)'!H12="","",'大会申込一覧表(印刷して提出)'!H12)</f>
        <v/>
      </c>
      <c r="CQ2" t="s">
        <v>618</v>
      </c>
      <c r="CR2" t="e">
        <f>$B$2*100+1</f>
        <v>#VALUE!</v>
      </c>
    </row>
    <row r="3" spans="2:97">
      <c r="B3" t="str">
        <f>IF(競技者データ入力シート!$S$2="","",競技者データ入力シート!$S$2)</f>
        <v/>
      </c>
      <c r="C3" t="str">
        <f>IF(競技者データ入力シート!$D9="","",競技者データ入力シート!$Y$2)</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si="0"/>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4" t="str">
        <f>IF($O3="","",IF($O3="男",IFERROR(VLOOKUP(競技者データ入力シート!Q9,データ!$B$2:$C$111,2,0),""),IF($O3="女",IFERROR(VLOOKUP(競技者データ入力シート!Q9,データ!$F$2:$G$111,2,0),""))))</f>
        <v/>
      </c>
      <c r="V3" t="str">
        <f>ASC(IF(競技者データ入力シート!Q9="","",競技者データ入力シート!R9))</f>
        <v/>
      </c>
      <c r="W3" t="str">
        <f>IF(競技者データ入力シート!U9="","",1)</f>
        <v/>
      </c>
      <c r="Y3" s="4" t="str">
        <f>IF($O3="","",IF($O3="男",IFERROR(VLOOKUP(競技者データ入力シート!Y9,データ!$B$2:$C$111,2,0),""),IF($O3="女",IFERROR(VLOOKUP(競技者データ入力シート!Y9,データ!$F$2:$G$111,2,0),""))))</f>
        <v/>
      </c>
      <c r="Z3" t="str">
        <f>ASC(IF(競技者データ入力シート!Z9="","",競技者データ入力シート!Z9))</f>
        <v/>
      </c>
      <c r="AC3" s="4" t="str">
        <f>IF($O3="","",IF($O3="男",IFERROR(VLOOKUP(競技者データ入力シート!V9,データ!$B$2:$C$111,2,0),""),IF($O3="女",IFERROR(VLOOKUP(競技者データ入力シート!V9,データ!$F$2:$G$111,2,0),""))))</f>
        <v/>
      </c>
      <c r="AD3" t="str">
        <f>ASC(IF(競技者データ入力シート!W9="","",競技者データ入力シート!W9))</f>
        <v/>
      </c>
      <c r="AG3" s="4"/>
      <c r="AO3" s="4" t="str">
        <f>IF(競技者データ入力シート!$AB9="","",競技者データ入力シート!$AB9)</f>
        <v/>
      </c>
      <c r="AQ3" s="444" t="str">
        <f>IF(競技者データ入力シート!$AB9="","",VLOOKUP(Y3&amp;AO3,$CQ$2:$CR$13,2))</f>
        <v/>
      </c>
      <c r="AR3" s="444" t="str">
        <f>IF(競技者データ入力シート!$AB9="","",B3)</f>
        <v/>
      </c>
      <c r="AS3" s="444" t="str">
        <f>IF(競技者データ入力シート!$AB9="","",C3&amp;AO3)</f>
        <v/>
      </c>
      <c r="AT3" s="444"/>
      <c r="AU3" s="444" t="str">
        <f>IF(競技者データ入力シート!$AB9="","",C3&amp;AO3)</f>
        <v/>
      </c>
      <c r="AV3" s="444" t="str">
        <f>IF(競技者データ入力シート!$AB9="","",C3&amp;AO3)</f>
        <v/>
      </c>
      <c r="AW3" s="444"/>
      <c r="AX3" s="444" t="str">
        <f>IF(競技者データ入力シート!$AB9="","",競技者データ入力シート!$P9)</f>
        <v/>
      </c>
      <c r="AY3" s="4" t="str">
        <f>IF(競技者データ入力シート!AB9="","",COUNTIF($AQ$2:AQ3,AQ3))</f>
        <v/>
      </c>
      <c r="AZ3" s="444" t="str">
        <f t="shared" si="1"/>
        <v/>
      </c>
      <c r="BA3" s="444" t="str">
        <f t="shared" si="2"/>
        <v/>
      </c>
      <c r="BB3" s="444" t="str">
        <f t="shared" si="3"/>
        <v/>
      </c>
      <c r="BC3" s="444" t="str">
        <f t="shared" si="4"/>
        <v/>
      </c>
      <c r="BE3" s="444"/>
      <c r="BF3" s="444"/>
      <c r="BG3" s="444"/>
      <c r="BH3" s="444"/>
      <c r="BI3" s="444"/>
      <c r="BJ3" s="444"/>
      <c r="BK3" s="444"/>
      <c r="BL3" s="444"/>
      <c r="BM3" s="444"/>
      <c r="BO3" s="444"/>
      <c r="BP3" t="str">
        <f>IF(U3="","",(VLOOKUP($U3,データ!$P$2:$Q$56,2,0)))</f>
        <v/>
      </c>
      <c r="BQ3" t="str">
        <f>IF(Y3="","",VLOOKUP(Y3,データ!$P$2:$Q$56,2,0))</f>
        <v/>
      </c>
      <c r="CQ3" t="s">
        <v>619</v>
      </c>
      <c r="CR3" t="e">
        <f>$B$2*100+2</f>
        <v>#VALUE!</v>
      </c>
    </row>
    <row r="4" spans="2:97">
      <c r="B4" t="str">
        <f>IF(競技者データ入力シート!$S$2="","",競技者データ入力シート!$S$2)</f>
        <v/>
      </c>
      <c r="C4" t="str">
        <f>IF(競技者データ入力シート!$D10="","",競技者データ入力シート!$Y$2)</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4" t="str">
        <f>IF($O4="","",IF($O4="男",IFERROR(VLOOKUP(競技者データ入力シート!Q10,データ!$B$2:$C$111,2,0),""),IF($O4="女",IFERROR(VLOOKUP(競技者データ入力シート!Q10,データ!$F$2:$G$111,2,0),""))))</f>
        <v/>
      </c>
      <c r="V4" t="str">
        <f>ASC(IF(競技者データ入力シート!Q10="","",競技者データ入力シート!R10))</f>
        <v/>
      </c>
      <c r="W4" t="str">
        <f>IF(競技者データ入力シート!U10="","",1)</f>
        <v/>
      </c>
      <c r="Y4" s="4" t="str">
        <f>IF($O4="","",IF($O4="男",IFERROR(VLOOKUP(競技者データ入力シート!Y10,データ!$B$2:$C$111,2,0),""),IF($O4="女",IFERROR(VLOOKUP(競技者データ入力シート!Y10,データ!$F$2:$G$111,2,0),""))))</f>
        <v/>
      </c>
      <c r="Z4" t="str">
        <f>ASC(IF(競技者データ入力シート!Z10="","",競技者データ入力シート!Z10))</f>
        <v/>
      </c>
      <c r="AC4" s="4" t="str">
        <f>IF($O4="","",IF($O4="男",IFERROR(VLOOKUP(競技者データ入力シート!V10,データ!$B$2:$C$111,2,0),""),IF($O4="女",IFERROR(VLOOKUP(競技者データ入力シート!V10,データ!$F$2:$G$111,2,0),""))))</f>
        <v/>
      </c>
      <c r="AD4" t="str">
        <f>ASC(IF(競技者データ入力シート!W10="","",競技者データ入力シート!W10))</f>
        <v/>
      </c>
      <c r="AG4" s="4"/>
      <c r="AO4" s="4" t="str">
        <f>IF(競技者データ入力シート!$AB10="","",競技者データ入力シート!$AB10)</f>
        <v/>
      </c>
      <c r="AQ4" s="444" t="str">
        <f>IF(競技者データ入力シート!$AB10="","",VLOOKUP(Y4&amp;AO4,$CQ$2:$CR$13,2))</f>
        <v/>
      </c>
      <c r="AR4" s="444" t="str">
        <f>IF(競技者データ入力シート!$AB10="","",B4)</f>
        <v/>
      </c>
      <c r="AS4" s="444" t="str">
        <f>IF(競技者データ入力シート!$AB10="","",C4&amp;AO4)</f>
        <v/>
      </c>
      <c r="AT4" s="444"/>
      <c r="AU4" s="444" t="str">
        <f>IF(競技者データ入力シート!$AB10="","",C4&amp;AO4)</f>
        <v/>
      </c>
      <c r="AV4" s="444" t="str">
        <f>IF(競技者データ入力シート!$AB10="","",C4&amp;AO4)</f>
        <v/>
      </c>
      <c r="AW4" s="444"/>
      <c r="AX4" s="444" t="str">
        <f>IF(競技者データ入力シート!$AB10="","",競技者データ入力シート!$P10)</f>
        <v/>
      </c>
      <c r="AY4" s="4" t="str">
        <f>IF(競技者データ入力シート!AB10="","",COUNTIF($AQ$2:AQ4,AQ4))</f>
        <v/>
      </c>
      <c r="AZ4" s="444" t="str">
        <f t="shared" si="1"/>
        <v/>
      </c>
      <c r="BA4" s="444" t="str">
        <f t="shared" si="2"/>
        <v/>
      </c>
      <c r="BB4" s="444" t="str">
        <f t="shared" si="3"/>
        <v/>
      </c>
      <c r="BC4" s="444" t="str">
        <f t="shared" si="4"/>
        <v/>
      </c>
      <c r="BE4" s="444"/>
      <c r="BF4" s="444"/>
      <c r="BG4" s="444"/>
      <c r="BH4" s="444"/>
      <c r="BI4" s="444"/>
      <c r="BJ4" s="444"/>
      <c r="BK4" s="444"/>
      <c r="BL4" s="444"/>
      <c r="BM4" s="444"/>
      <c r="BO4" s="444"/>
      <c r="BP4" t="str">
        <f>IF(U4="","",(VLOOKUP($U4,データ!$P$2:$Q$56,2,0)))</f>
        <v/>
      </c>
      <c r="BQ4" t="str">
        <f>IF(Y4="","",VLOOKUP(Y4,データ!$P$2:$Q$56,2,0))</f>
        <v/>
      </c>
      <c r="CQ4" t="s">
        <v>620</v>
      </c>
      <c r="CR4" t="e">
        <f>$B$2*100+3</f>
        <v>#VALUE!</v>
      </c>
    </row>
    <row r="5" spans="2:97">
      <c r="B5" t="str">
        <f>IF(競技者データ入力シート!$S$2="","",競技者データ入力シート!$S$2)</f>
        <v/>
      </c>
      <c r="C5" t="str">
        <f>IF(競技者データ入力シート!$D11="","",競技者データ入力シート!$Y$2)</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4" t="str">
        <f>IF($O5="","",IF($O5="男",IFERROR(VLOOKUP(競技者データ入力シート!Q11,データ!$B$2:$C$111,2,0),""),IF($O5="女",IFERROR(VLOOKUP(競技者データ入力シート!Q11,データ!$F$2:$G$111,2,0),""))))</f>
        <v/>
      </c>
      <c r="V5" t="str">
        <f>ASC(IF(競技者データ入力シート!Q11="","",競技者データ入力シート!R11))</f>
        <v/>
      </c>
      <c r="W5" t="str">
        <f>IF(競技者データ入力シート!U11="","",1)</f>
        <v/>
      </c>
      <c r="Y5" s="4" t="str">
        <f>IF($O5="","",IF($O5="男",IFERROR(VLOOKUP(競技者データ入力シート!Y11,データ!$B$2:$C$111,2,0),""),IF($O5="女",IFERROR(VLOOKUP(競技者データ入力シート!Y11,データ!$F$2:$G$111,2,0),""))))</f>
        <v/>
      </c>
      <c r="Z5" t="str">
        <f>ASC(IF(競技者データ入力シート!Z11="","",競技者データ入力シート!Z11))</f>
        <v/>
      </c>
      <c r="AC5" s="4" t="str">
        <f>IF($O5="","",IF($O5="男",IFERROR(VLOOKUP(競技者データ入力シート!V11,データ!$B$2:$C$111,2,0),""),IF($O5="女",IFERROR(VLOOKUP(競技者データ入力シート!V11,データ!$F$2:$G$111,2,0),""))))</f>
        <v/>
      </c>
      <c r="AD5" t="str">
        <f>ASC(IF(競技者データ入力シート!W11="","",競技者データ入力シート!W11))</f>
        <v/>
      </c>
      <c r="AG5" s="4"/>
      <c r="AO5" s="4" t="str">
        <f>IF(競技者データ入力シート!$AB11="","",競技者データ入力シート!$AB11)</f>
        <v/>
      </c>
      <c r="AQ5" s="444" t="str">
        <f>IF(競技者データ入力シート!$AB11="","",VLOOKUP(Y5&amp;AO5,$CQ$2:$CR$13,2))</f>
        <v/>
      </c>
      <c r="AR5" s="444" t="str">
        <f>IF(競技者データ入力シート!$AB11="","",B5)</f>
        <v/>
      </c>
      <c r="AS5" s="444" t="str">
        <f>IF(競技者データ入力シート!$AB11="","",C5&amp;AO5)</f>
        <v/>
      </c>
      <c r="AT5" s="444"/>
      <c r="AU5" s="444" t="str">
        <f>IF(競技者データ入力シート!$AB11="","",C5&amp;AO5)</f>
        <v/>
      </c>
      <c r="AV5" s="444" t="str">
        <f>IF(競技者データ入力シート!$AB11="","",C5&amp;AO5)</f>
        <v/>
      </c>
      <c r="AW5" s="444"/>
      <c r="AX5" s="444" t="str">
        <f>IF(競技者データ入力シート!$AB11="","",競技者データ入力シート!$P11)</f>
        <v/>
      </c>
      <c r="AY5" s="4" t="str">
        <f>IF(競技者データ入力シート!AB11="","",COUNTIF($AQ$2:AQ5,AQ5))</f>
        <v/>
      </c>
      <c r="AZ5" s="444" t="str">
        <f t="shared" si="1"/>
        <v/>
      </c>
      <c r="BA5" s="444" t="str">
        <f t="shared" si="2"/>
        <v/>
      </c>
      <c r="BB5" s="444" t="str">
        <f t="shared" si="3"/>
        <v/>
      </c>
      <c r="BC5" s="444" t="str">
        <f t="shared" si="4"/>
        <v/>
      </c>
      <c r="BE5" s="444"/>
      <c r="BF5" s="444"/>
      <c r="BG5" s="444"/>
      <c r="BH5" s="444"/>
      <c r="BI5" s="444"/>
      <c r="BJ5" s="444"/>
      <c r="BK5" s="444"/>
      <c r="BL5" s="444"/>
      <c r="BM5" s="444"/>
      <c r="BO5" s="444"/>
      <c r="BP5" t="str">
        <f>IF(U5="","",(VLOOKUP($U5,データ!$P$2:$Q$56,2,0)))</f>
        <v/>
      </c>
      <c r="BQ5" t="str">
        <f>IF(Y5="","",VLOOKUP(Y5,データ!$P$2:$Q$56,2,0))</f>
        <v/>
      </c>
      <c r="CJ5" s="445"/>
      <c r="CQ5" t="s">
        <v>621</v>
      </c>
      <c r="CR5" t="e">
        <f>$B$2*100+4</f>
        <v>#VALUE!</v>
      </c>
    </row>
    <row r="6" spans="2:97">
      <c r="B6" t="str">
        <f>IF(競技者データ入力シート!$S$2="","",競技者データ入力シート!$S$2)</f>
        <v/>
      </c>
      <c r="C6" t="str">
        <f>IF(競技者データ入力シート!$D12="","",競技者データ入力シート!$Y$2)</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4" t="str">
        <f>IF($O6="","",IF($O6="男",IFERROR(VLOOKUP(競技者データ入力シート!Q12,データ!$B$2:$C$111,2,0),""),IF($O6="女",IFERROR(VLOOKUP(競技者データ入力シート!Q12,データ!$F$2:$G$111,2,0),""))))</f>
        <v/>
      </c>
      <c r="V6" t="str">
        <f>ASC(IF(競技者データ入力シート!Q12="","",競技者データ入力シート!R12))</f>
        <v/>
      </c>
      <c r="W6" t="str">
        <f>IF(競技者データ入力シート!U12="","",1)</f>
        <v/>
      </c>
      <c r="Y6" s="4" t="str">
        <f>IF($O6="","",IF($O6="男",IFERROR(VLOOKUP(競技者データ入力シート!Y12,データ!$B$2:$C$111,2,0),""),IF($O6="女",IFERROR(VLOOKUP(競技者データ入力シート!Y12,データ!$F$2:$G$111,2,0),""))))</f>
        <v/>
      </c>
      <c r="Z6" t="str">
        <f>ASC(IF(競技者データ入力シート!Z12="","",競技者データ入力シート!Z12))</f>
        <v/>
      </c>
      <c r="AC6" s="4" t="str">
        <f>IF($O6="","",IF($O6="男",IFERROR(VLOOKUP(競技者データ入力シート!V12,データ!$B$2:$C$111,2,0),""),IF($O6="女",IFERROR(VLOOKUP(競技者データ入力シート!V12,データ!$F$2:$G$111,2,0),""))))</f>
        <v/>
      </c>
      <c r="AD6" t="str">
        <f>ASC(IF(競技者データ入力シート!W12="","",競技者データ入力シート!W12))</f>
        <v/>
      </c>
      <c r="AG6" s="4"/>
      <c r="AO6" s="4" t="str">
        <f>IF(競技者データ入力シート!$AB12="","",競技者データ入力シート!$AB12)</f>
        <v/>
      </c>
      <c r="AQ6" s="444" t="str">
        <f>IF(競技者データ入力シート!$AB12="","",VLOOKUP(Y6&amp;AO6,$CQ$2:$CR$13,2))</f>
        <v/>
      </c>
      <c r="AR6" s="444" t="str">
        <f>IF(競技者データ入力シート!$AB12="","",B6)</f>
        <v/>
      </c>
      <c r="AS6" s="444" t="str">
        <f>IF(競技者データ入力シート!$AB12="","",C6&amp;AO6)</f>
        <v/>
      </c>
      <c r="AT6" s="444"/>
      <c r="AU6" s="444" t="str">
        <f>IF(競技者データ入力シート!$AB12="","",C6&amp;AO6)</f>
        <v/>
      </c>
      <c r="AV6" s="444" t="str">
        <f>IF(競技者データ入力シート!$AB12="","",C6&amp;AO6)</f>
        <v/>
      </c>
      <c r="AW6" s="444"/>
      <c r="AX6" s="444" t="str">
        <f>IF(競技者データ入力シート!$AB12="","",競技者データ入力シート!$P12)</f>
        <v/>
      </c>
      <c r="AY6" s="4" t="str">
        <f>IF(競技者データ入力シート!AB12="","",COUNTIF($AQ$2:AQ6,AQ6))</f>
        <v/>
      </c>
      <c r="AZ6" s="444" t="str">
        <f t="shared" si="1"/>
        <v/>
      </c>
      <c r="BA6" s="444" t="str">
        <f t="shared" si="2"/>
        <v/>
      </c>
      <c r="BB6" s="444" t="str">
        <f t="shared" si="3"/>
        <v/>
      </c>
      <c r="BC6" s="444" t="str">
        <f t="shared" si="4"/>
        <v/>
      </c>
      <c r="BE6" s="444"/>
      <c r="BF6" s="444"/>
      <c r="BG6" s="444"/>
      <c r="BH6" s="444"/>
      <c r="BI6" s="444"/>
      <c r="BJ6" s="444"/>
      <c r="BK6" s="444"/>
      <c r="BL6" s="444"/>
      <c r="BM6" s="444"/>
      <c r="BO6" s="444"/>
      <c r="BP6" t="str">
        <f>IF(U6="","",(VLOOKUP($U6,データ!$P$2:$Q$56,2,0)))</f>
        <v/>
      </c>
      <c r="BQ6" t="str">
        <f>IF(Y6="","",VLOOKUP(Y6,データ!$P$2:$Q$56,2,0))</f>
        <v/>
      </c>
      <c r="CJ6" s="445"/>
      <c r="CQ6" t="s">
        <v>622</v>
      </c>
      <c r="CR6" t="e">
        <f>$B$2*100+5</f>
        <v>#VALUE!</v>
      </c>
    </row>
    <row r="7" spans="2:97">
      <c r="B7" t="str">
        <f>IF(競技者データ入力シート!$S$2="","",競技者データ入力シート!$S$2)</f>
        <v/>
      </c>
      <c r="C7" t="str">
        <f>IF(競技者データ入力シート!$D13="","",競技者データ入力シート!$Y$2)</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4" t="str">
        <f>IF($O7="","",IF($O7="男",IFERROR(VLOOKUP(競技者データ入力シート!Q13,データ!$B$2:$C$111,2,0),""),IF($O7="女",IFERROR(VLOOKUP(競技者データ入力シート!Q13,データ!$F$2:$G$111,2,0),""))))</f>
        <v/>
      </c>
      <c r="V7" t="str">
        <f>ASC(IF(競技者データ入力シート!Q13="","",競技者データ入力シート!R13))</f>
        <v/>
      </c>
      <c r="W7" t="str">
        <f>IF(競技者データ入力シート!U13="","",1)</f>
        <v/>
      </c>
      <c r="Y7" s="4" t="str">
        <f>IF($O7="","",IF($O7="男",IFERROR(VLOOKUP(競技者データ入力シート!Y13,データ!$B$2:$C$111,2,0),""),IF($O7="女",IFERROR(VLOOKUP(競技者データ入力シート!Y13,データ!$F$2:$G$111,2,0),""))))</f>
        <v/>
      </c>
      <c r="Z7" t="str">
        <f>ASC(IF(競技者データ入力シート!Z13="","",競技者データ入力シート!Z13))</f>
        <v/>
      </c>
      <c r="AC7" s="4" t="str">
        <f>IF($O7="","",IF($O7="男",IFERROR(VLOOKUP(競技者データ入力シート!V13,データ!$B$2:$C$111,2,0),""),IF($O7="女",IFERROR(VLOOKUP(競技者データ入力シート!V13,データ!$F$2:$G$111,2,0),""))))</f>
        <v/>
      </c>
      <c r="AD7" t="str">
        <f>ASC(IF(競技者データ入力シート!W13="","",競技者データ入力シート!W13))</f>
        <v/>
      </c>
      <c r="AG7" s="4"/>
      <c r="AO7" s="4" t="str">
        <f>IF(競技者データ入力シート!$AB13="","",競技者データ入力シート!$AB13)</f>
        <v/>
      </c>
      <c r="AQ7" s="444" t="str">
        <f>IF(競技者データ入力シート!$AB13="","",VLOOKUP(Y7&amp;AO7,$CQ$2:$CR$13,2))</f>
        <v/>
      </c>
      <c r="AR7" s="444" t="str">
        <f>IF(競技者データ入力シート!$AB13="","",B7)</f>
        <v/>
      </c>
      <c r="AS7" s="444" t="str">
        <f>IF(競技者データ入力シート!$AB13="","",C7&amp;AO7)</f>
        <v/>
      </c>
      <c r="AT7" s="444"/>
      <c r="AU7" s="444" t="str">
        <f>IF(競技者データ入力シート!$AB13="","",C7&amp;AO7)</f>
        <v/>
      </c>
      <c r="AV7" s="444" t="str">
        <f>IF(競技者データ入力シート!$AB13="","",C7&amp;AO7)</f>
        <v/>
      </c>
      <c r="AW7" s="444"/>
      <c r="AX7" s="444" t="str">
        <f>IF(競技者データ入力シート!$AB13="","",競技者データ入力シート!$P13)</f>
        <v/>
      </c>
      <c r="AY7" s="4" t="str">
        <f>IF(競技者データ入力シート!AB13="","",COUNTIF($AQ$2:AQ7,AQ7))</f>
        <v/>
      </c>
      <c r="AZ7" s="444" t="str">
        <f t="shared" si="1"/>
        <v/>
      </c>
      <c r="BA7" s="444" t="str">
        <f t="shared" si="2"/>
        <v/>
      </c>
      <c r="BB7" s="444" t="str">
        <f t="shared" si="3"/>
        <v/>
      </c>
      <c r="BC7" s="444" t="str">
        <f t="shared" si="4"/>
        <v/>
      </c>
      <c r="BE7" s="444"/>
      <c r="BF7" s="444"/>
      <c r="BG7" s="444"/>
      <c r="BH7" s="444"/>
      <c r="BI7" s="444"/>
      <c r="BJ7" s="444"/>
      <c r="BK7" s="444"/>
      <c r="BL7" s="444"/>
      <c r="BM7" s="444"/>
      <c r="BO7" s="444"/>
      <c r="BP7" t="str">
        <f>IF(U7="","",(VLOOKUP($U7,データ!$P$2:$Q$56,2,0)))</f>
        <v/>
      </c>
      <c r="BQ7" t="str">
        <f>IF(Y7="","",VLOOKUP(Y7,データ!$P$2:$Q$56,2,0))</f>
        <v/>
      </c>
      <c r="CJ7" s="445"/>
      <c r="CQ7" t="s">
        <v>623</v>
      </c>
      <c r="CR7" t="e">
        <f>$B$2*100+6</f>
        <v>#VALUE!</v>
      </c>
    </row>
    <row r="8" spans="2:97">
      <c r="B8" t="str">
        <f>IF(競技者データ入力シート!$S$2="","",競技者データ入力シート!$S$2)</f>
        <v/>
      </c>
      <c r="C8" t="str">
        <f>IF(競技者データ入力シート!$D14="","",競技者データ入力シート!$Y$2)</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4" t="str">
        <f>IF($O8="","",IF($O8="男",IFERROR(VLOOKUP(競技者データ入力シート!Q14,データ!$B$2:$C$111,2,0),""),IF($O8="女",IFERROR(VLOOKUP(競技者データ入力シート!Q14,データ!$F$2:$G$111,2,0),""))))</f>
        <v/>
      </c>
      <c r="V8" t="str">
        <f>ASC(IF(競技者データ入力シート!Q14="","",競技者データ入力シート!R14))</f>
        <v/>
      </c>
      <c r="W8" t="str">
        <f>IF(競技者データ入力シート!U14="","",1)</f>
        <v/>
      </c>
      <c r="Y8" s="4" t="str">
        <f>IF($O8="","",IF($O8="男",IFERROR(VLOOKUP(競技者データ入力シート!Y14,データ!$B$2:$C$111,2,0),""),IF($O8="女",IFERROR(VLOOKUP(競技者データ入力シート!Y14,データ!$F$2:$G$111,2,0),""))))</f>
        <v/>
      </c>
      <c r="Z8" t="str">
        <f>ASC(IF(競技者データ入力シート!Z14="","",競技者データ入力シート!Z14))</f>
        <v/>
      </c>
      <c r="AC8" s="4" t="str">
        <f>IF($O8="","",IF($O8="男",IFERROR(VLOOKUP(競技者データ入力シート!V14,データ!$B$2:$C$111,2,0),""),IF($O8="女",IFERROR(VLOOKUP(競技者データ入力シート!V14,データ!$F$2:$G$111,2,0),""))))</f>
        <v/>
      </c>
      <c r="AD8" t="str">
        <f>ASC(IF(競技者データ入力シート!W14="","",競技者データ入力シート!W14))</f>
        <v/>
      </c>
      <c r="AG8" s="4"/>
      <c r="AO8" s="4" t="str">
        <f>IF(競技者データ入力シート!$AB14="","",競技者データ入力シート!$AB14)</f>
        <v/>
      </c>
      <c r="AQ8" s="444" t="str">
        <f>IF(競技者データ入力シート!$AB14="","",VLOOKUP(Y8&amp;AO8,$CQ$2:$CR$13,2))</f>
        <v/>
      </c>
      <c r="AR8" s="444" t="str">
        <f>IF(競技者データ入力シート!$AB14="","",B8)</f>
        <v/>
      </c>
      <c r="AS8" s="444" t="str">
        <f>IF(競技者データ入力シート!$AB14="","",C8&amp;AO8)</f>
        <v/>
      </c>
      <c r="AT8" s="444"/>
      <c r="AU8" s="444" t="str">
        <f>IF(競技者データ入力シート!$AB14="","",C8&amp;AO8)</f>
        <v/>
      </c>
      <c r="AV8" s="444" t="str">
        <f>IF(競技者データ入力シート!$AB14="","",C8&amp;AO8)</f>
        <v/>
      </c>
      <c r="AW8" s="444"/>
      <c r="AX8" s="444" t="str">
        <f>IF(競技者データ入力シート!$AB14="","",競技者データ入力シート!$P14)</f>
        <v/>
      </c>
      <c r="AY8" s="4" t="str">
        <f>IF(競技者データ入力シート!AB14="","",COUNTIF($AQ$2:AQ8,AQ8))</f>
        <v/>
      </c>
      <c r="AZ8" s="444" t="str">
        <f t="shared" si="1"/>
        <v/>
      </c>
      <c r="BA8" s="444" t="str">
        <f t="shared" si="2"/>
        <v/>
      </c>
      <c r="BB8" s="444" t="str">
        <f t="shared" si="3"/>
        <v/>
      </c>
      <c r="BC8" s="444" t="str">
        <f t="shared" si="4"/>
        <v/>
      </c>
      <c r="BE8" s="444"/>
      <c r="BF8" s="444"/>
      <c r="BG8" s="444"/>
      <c r="BH8" s="444"/>
      <c r="BI8" s="444"/>
      <c r="BJ8" s="444"/>
      <c r="BK8" s="444"/>
      <c r="BL8" s="444"/>
      <c r="BM8" s="444"/>
      <c r="BO8" s="444"/>
      <c r="BP8" t="str">
        <f>IF(U8="","",(VLOOKUP($U8,データ!$P$2:$Q$56,2,0)))</f>
        <v/>
      </c>
      <c r="BQ8" t="str">
        <f>IF(Y8="","",VLOOKUP(Y8,データ!$P$2:$Q$56,2,0))</f>
        <v/>
      </c>
      <c r="CJ8" s="445"/>
      <c r="CQ8" t="s">
        <v>624</v>
      </c>
      <c r="CR8" t="e">
        <f>$B$2*100+7</f>
        <v>#VALUE!</v>
      </c>
    </row>
    <row r="9" spans="2:97">
      <c r="B9" t="str">
        <f>IF(競技者データ入力シート!$S$2="","",競技者データ入力シート!$S$2)</f>
        <v/>
      </c>
      <c r="C9" t="str">
        <f>IF(競技者データ入力シート!$D15="","",競技者データ入力シート!$Y$2)</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4" t="str">
        <f>IF($O9="","",IF($O9="男",IFERROR(VLOOKUP(競技者データ入力シート!Q15,データ!$B$2:$C$111,2,0),""),IF($O9="女",IFERROR(VLOOKUP(競技者データ入力シート!Q15,データ!$F$2:$G$111,2,0),""))))</f>
        <v/>
      </c>
      <c r="V9" t="str">
        <f>ASC(IF(競技者データ入力シート!Q15="","",競技者データ入力シート!R15))</f>
        <v/>
      </c>
      <c r="W9" t="str">
        <f>IF(競技者データ入力シート!U15="","",1)</f>
        <v/>
      </c>
      <c r="Y9" s="4" t="str">
        <f>IF($O9="","",IF($O9="男",IFERROR(VLOOKUP(競技者データ入力シート!Y15,データ!$B$2:$C$111,2,0),""),IF($O9="女",IFERROR(VLOOKUP(競技者データ入力シート!Y15,データ!$F$2:$G$111,2,0),""))))</f>
        <v/>
      </c>
      <c r="Z9" t="str">
        <f>ASC(IF(競技者データ入力シート!Z15="","",競技者データ入力シート!Z15))</f>
        <v/>
      </c>
      <c r="AC9" s="4" t="str">
        <f>IF($O9="","",IF($O9="男",IFERROR(VLOOKUP(競技者データ入力シート!V15,データ!$B$2:$C$111,2,0),""),IF($O9="女",IFERROR(VLOOKUP(競技者データ入力シート!V15,データ!$F$2:$G$111,2,0),""))))</f>
        <v/>
      </c>
      <c r="AD9" t="str">
        <f>ASC(IF(競技者データ入力シート!W15="","",競技者データ入力シート!W15))</f>
        <v/>
      </c>
      <c r="AG9" s="4"/>
      <c r="AO9" s="4" t="str">
        <f>IF(競技者データ入力シート!$AB15="","",競技者データ入力シート!$AB15)</f>
        <v/>
      </c>
      <c r="AQ9" s="444" t="str">
        <f>IF(競技者データ入力シート!$AB15="","",VLOOKUP(Y9&amp;AO9,$CQ$2:$CR$13,2))</f>
        <v/>
      </c>
      <c r="AR9" s="444" t="str">
        <f>IF(競技者データ入力シート!$AB15="","",B9)</f>
        <v/>
      </c>
      <c r="AS9" s="444" t="str">
        <f>IF(競技者データ入力シート!$AB15="","",C9&amp;AO9)</f>
        <v/>
      </c>
      <c r="AT9" s="444"/>
      <c r="AU9" s="444" t="str">
        <f>IF(競技者データ入力シート!$AB15="","",C9&amp;AO9)</f>
        <v/>
      </c>
      <c r="AV9" s="444" t="str">
        <f>IF(競技者データ入力シート!$AB15="","",C9&amp;AO9)</f>
        <v/>
      </c>
      <c r="AW9" s="444"/>
      <c r="AX9" s="444" t="str">
        <f>IF(競技者データ入力シート!$AB15="","",競技者データ入力シート!$P15)</f>
        <v/>
      </c>
      <c r="AY9" s="4" t="str">
        <f>IF(競技者データ入力シート!AB15="","",COUNTIF($AQ$2:AQ9,AQ9))</f>
        <v/>
      </c>
      <c r="AZ9" s="444" t="str">
        <f t="shared" si="1"/>
        <v/>
      </c>
      <c r="BA9" s="444" t="str">
        <f t="shared" si="2"/>
        <v/>
      </c>
      <c r="BB9" s="444" t="str">
        <f t="shared" si="3"/>
        <v/>
      </c>
      <c r="BC9" s="444" t="str">
        <f t="shared" si="4"/>
        <v/>
      </c>
      <c r="BE9" s="444"/>
      <c r="BF9" s="444"/>
      <c r="BG9" s="444"/>
      <c r="BH9" s="444"/>
      <c r="BI9" s="444"/>
      <c r="BJ9" s="444"/>
      <c r="BK9" s="444"/>
      <c r="BL9" s="444"/>
      <c r="BM9" s="444"/>
      <c r="BO9" s="444"/>
      <c r="BP9" t="str">
        <f>IF(U9="","",(VLOOKUP($U9,データ!$P$2:$Q$56,2,0)))</f>
        <v/>
      </c>
      <c r="BQ9" t="str">
        <f>IF(Y9="","",VLOOKUP(Y9,データ!$P$2:$Q$56,2,0))</f>
        <v/>
      </c>
      <c r="CJ9" s="445"/>
      <c r="CQ9" t="s">
        <v>625</v>
      </c>
      <c r="CR9" t="e">
        <f>$B$2*100+8</f>
        <v>#VALUE!</v>
      </c>
    </row>
    <row r="10" spans="2:97">
      <c r="B10" t="str">
        <f>IF(競技者データ入力シート!$S$2="","",競技者データ入力シート!$S$2)</f>
        <v/>
      </c>
      <c r="C10" t="str">
        <f>IF(競技者データ入力シート!$D16="","",競技者データ入力シート!$Y$2)</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4" t="str">
        <f>IF($O10="","",IF($O10="男",IFERROR(VLOOKUP(競技者データ入力シート!Q16,データ!$B$2:$C$111,2,0),""),IF($O10="女",IFERROR(VLOOKUP(競技者データ入力シート!Q16,データ!$F$2:$G$111,2,0),""))))</f>
        <v/>
      </c>
      <c r="V10" t="str">
        <f>ASC(IF(競技者データ入力シート!Q16="","",競技者データ入力シート!R16))</f>
        <v/>
      </c>
      <c r="W10" t="str">
        <f>IF(競技者データ入力シート!U16="","",1)</f>
        <v/>
      </c>
      <c r="Y10" s="4" t="str">
        <f>IF($O10="","",IF($O10="男",IFERROR(VLOOKUP(競技者データ入力シート!Y16,データ!$B$2:$C$111,2,0),""),IF($O10="女",IFERROR(VLOOKUP(競技者データ入力シート!Y16,データ!$F$2:$G$111,2,0),""))))</f>
        <v/>
      </c>
      <c r="Z10" t="str">
        <f>ASC(IF(競技者データ入力シート!Z16="","",競技者データ入力シート!Z16))</f>
        <v/>
      </c>
      <c r="AC10" s="4" t="str">
        <f>IF($O10="","",IF($O10="男",IFERROR(VLOOKUP(競技者データ入力シート!V16,データ!$B$2:$C$111,2,0),""),IF($O10="女",IFERROR(VLOOKUP(競技者データ入力シート!V16,データ!$F$2:$G$111,2,0),""))))</f>
        <v/>
      </c>
      <c r="AD10" t="str">
        <f>ASC(IF(競技者データ入力シート!W16="","",競技者データ入力シート!W16))</f>
        <v/>
      </c>
      <c r="AG10" s="4"/>
      <c r="AO10" s="4" t="str">
        <f>IF(競技者データ入力シート!$AB16="","",競技者データ入力シート!$AB16)</f>
        <v/>
      </c>
      <c r="AQ10" s="444" t="str">
        <f>IF(競技者データ入力シート!$AB16="","",VLOOKUP(Y10&amp;AO10,$CQ$2:$CR$13,2))</f>
        <v/>
      </c>
      <c r="AR10" s="444" t="str">
        <f>IF(競技者データ入力シート!$AB16="","",B10)</f>
        <v/>
      </c>
      <c r="AS10" s="444" t="str">
        <f>IF(競技者データ入力シート!$AB16="","",C10&amp;AO10)</f>
        <v/>
      </c>
      <c r="AT10" s="444"/>
      <c r="AU10" s="444" t="str">
        <f>IF(競技者データ入力シート!$AB16="","",C10&amp;AO10)</f>
        <v/>
      </c>
      <c r="AV10" s="444" t="str">
        <f>IF(競技者データ入力シート!$AB16="","",C10&amp;AO10)</f>
        <v/>
      </c>
      <c r="AW10" s="444"/>
      <c r="AX10" s="444" t="str">
        <f>IF(競技者データ入力シート!$AB16="","",競技者データ入力シート!$P16)</f>
        <v/>
      </c>
      <c r="AY10" s="4" t="str">
        <f>IF(競技者データ入力シート!AB16="","",COUNTIF($AQ$2:AQ10,AQ10))</f>
        <v/>
      </c>
      <c r="AZ10" s="444" t="str">
        <f t="shared" si="1"/>
        <v/>
      </c>
      <c r="BA10" s="444" t="str">
        <f t="shared" si="2"/>
        <v/>
      </c>
      <c r="BB10" s="444" t="str">
        <f t="shared" si="3"/>
        <v/>
      </c>
      <c r="BC10" s="444" t="str">
        <f t="shared" si="4"/>
        <v/>
      </c>
      <c r="BE10" s="444"/>
      <c r="BF10" s="444"/>
      <c r="BG10" s="444"/>
      <c r="BH10" s="444"/>
      <c r="BI10" s="444"/>
      <c r="BJ10" s="444"/>
      <c r="BK10" s="444"/>
      <c r="BL10" s="444"/>
      <c r="BM10" s="444"/>
      <c r="BO10" s="444"/>
      <c r="BP10" t="str">
        <f>IF(U10="","",(VLOOKUP($U10,データ!$P$2:$Q$56,2,0)))</f>
        <v/>
      </c>
      <c r="BQ10" t="str">
        <f>IF(Y10="","",VLOOKUP(Y10,データ!$P$2:$Q$56,2,0))</f>
        <v/>
      </c>
      <c r="CJ10" s="445"/>
      <c r="CQ10" t="s">
        <v>626</v>
      </c>
      <c r="CR10" t="e">
        <f>$B$2*100+9</f>
        <v>#VALUE!</v>
      </c>
    </row>
    <row r="11" spans="2:97">
      <c r="B11" t="str">
        <f>IF(競技者データ入力シート!$S$2="","",競技者データ入力シート!$S$2)</f>
        <v/>
      </c>
      <c r="C11" t="str">
        <f>IF(競技者データ入力シート!$D17="","",競技者データ入力シート!$Y$2)</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4" t="str">
        <f>IF($O11="","",IF($O11="男",IFERROR(VLOOKUP(競技者データ入力シート!Q17,データ!$B$2:$C$111,2,0),""),IF($O11="女",IFERROR(VLOOKUP(競技者データ入力シート!Q17,データ!$F$2:$G$111,2,0),""))))</f>
        <v/>
      </c>
      <c r="V11" t="str">
        <f>ASC(IF(競技者データ入力シート!Q17="","",競技者データ入力シート!R17))</f>
        <v/>
      </c>
      <c r="W11" t="str">
        <f>IF(競技者データ入力シート!U17="","",1)</f>
        <v/>
      </c>
      <c r="Y11" s="4" t="str">
        <f>IF($O11="","",IF($O11="男",IFERROR(VLOOKUP(競技者データ入力シート!Y17,データ!$B$2:$C$111,2,0),""),IF($O11="女",IFERROR(VLOOKUP(競技者データ入力シート!Y17,データ!$F$2:$G$111,2,0),""))))</f>
        <v/>
      </c>
      <c r="Z11" t="str">
        <f>ASC(IF(競技者データ入力シート!Z17="","",競技者データ入力シート!Z17))</f>
        <v/>
      </c>
      <c r="AC11" s="4" t="str">
        <f>IF($O11="","",IF($O11="男",IFERROR(VLOOKUP(競技者データ入力シート!V17,データ!$B$2:$C$111,2,0),""),IF($O11="女",IFERROR(VLOOKUP(競技者データ入力シート!V17,データ!$F$2:$G$111,2,0),""))))</f>
        <v/>
      </c>
      <c r="AD11" t="str">
        <f>ASC(IF(競技者データ入力シート!W17="","",競技者データ入力シート!W17))</f>
        <v/>
      </c>
      <c r="AG11" s="4"/>
      <c r="AO11" s="4" t="str">
        <f>IF(競技者データ入力シート!$AB17="","",競技者データ入力シート!$AB17)</f>
        <v/>
      </c>
      <c r="AQ11" s="444" t="str">
        <f>IF(競技者データ入力シート!$AB17="","",VLOOKUP(Y11&amp;AO11,$CQ$2:$CR$13,2))</f>
        <v/>
      </c>
      <c r="AR11" s="444" t="str">
        <f>IF(競技者データ入力シート!$AB17="","",B11)</f>
        <v/>
      </c>
      <c r="AS11" s="444" t="str">
        <f>IF(競技者データ入力シート!$AB17="","",C11&amp;AO11)</f>
        <v/>
      </c>
      <c r="AT11" s="444"/>
      <c r="AU11" s="444" t="str">
        <f>IF(競技者データ入力シート!$AB17="","",C11&amp;AO11)</f>
        <v/>
      </c>
      <c r="AV11" s="444" t="str">
        <f>IF(競技者データ入力シート!$AB17="","",C11&amp;AO11)</f>
        <v/>
      </c>
      <c r="AW11" s="444"/>
      <c r="AX11" s="444" t="str">
        <f>IF(競技者データ入力シート!$AB17="","",競技者データ入力シート!$P17)</f>
        <v/>
      </c>
      <c r="AY11" s="4" t="str">
        <f>IF(競技者データ入力シート!AB17="","",COUNTIF($AQ$2:AQ11,AQ11))</f>
        <v/>
      </c>
      <c r="AZ11" s="444" t="str">
        <f t="shared" si="1"/>
        <v/>
      </c>
      <c r="BA11" s="444" t="str">
        <f t="shared" si="2"/>
        <v/>
      </c>
      <c r="BB11" s="444" t="str">
        <f t="shared" si="3"/>
        <v/>
      </c>
      <c r="BC11" s="444" t="str">
        <f t="shared" si="4"/>
        <v/>
      </c>
      <c r="BE11" s="444"/>
      <c r="BF11" s="444"/>
      <c r="BG11" s="444"/>
      <c r="BH11" s="444"/>
      <c r="BI11" s="444"/>
      <c r="BJ11" s="444"/>
      <c r="BK11" s="444"/>
      <c r="BL11" s="444"/>
      <c r="BM11" s="444"/>
      <c r="BO11" s="444"/>
      <c r="BP11" t="str">
        <f>IF(U11="","",(VLOOKUP($U11,データ!$P$2:$Q$56,2,0)))</f>
        <v/>
      </c>
      <c r="BQ11" t="str">
        <f>IF(Y11="","",VLOOKUP(Y11,データ!$P$2:$Q$56,2,0))</f>
        <v/>
      </c>
      <c r="CJ11" s="445"/>
      <c r="CQ11" t="s">
        <v>627</v>
      </c>
      <c r="CR11" t="e">
        <f>$B$2*100+10</f>
        <v>#VALUE!</v>
      </c>
    </row>
    <row r="12" spans="2:97">
      <c r="B12" t="str">
        <f>IF(競技者データ入力シート!$S$2="","",競技者データ入力シート!$S$2)</f>
        <v/>
      </c>
      <c r="C12" t="str">
        <f>IF(競技者データ入力シート!$D18="","",競技者データ入力シート!$Y$2)</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4" t="str">
        <f>IF($O12="","",IF($O12="男",IFERROR(VLOOKUP(競技者データ入力シート!Q18,データ!$B$2:$C$111,2,0),""),IF($O12="女",IFERROR(VLOOKUP(競技者データ入力シート!Q18,データ!$F$2:$G$111,2,0),""))))</f>
        <v/>
      </c>
      <c r="V12" t="str">
        <f>ASC(IF(競技者データ入力シート!Q18="","",競技者データ入力シート!R18))</f>
        <v/>
      </c>
      <c r="W12" t="str">
        <f>IF(競技者データ入力シート!U18="","",1)</f>
        <v/>
      </c>
      <c r="Y12" s="4" t="str">
        <f>IF($O12="","",IF($O12="男",IFERROR(VLOOKUP(競技者データ入力シート!Y18,データ!$B$2:$C$111,2,0),""),IF($O12="女",IFERROR(VLOOKUP(競技者データ入力シート!Y18,データ!$F$2:$G$111,2,0),""))))</f>
        <v/>
      </c>
      <c r="Z12" t="str">
        <f>ASC(IF(競技者データ入力シート!Z18="","",競技者データ入力シート!Z18))</f>
        <v/>
      </c>
      <c r="AC12" s="4" t="str">
        <f>IF($O12="","",IF($O12="男",IFERROR(VLOOKUP(競技者データ入力シート!V18,データ!$B$2:$C$111,2,0),""),IF($O12="女",IFERROR(VLOOKUP(競技者データ入力シート!V18,データ!$F$2:$G$111,2,0),""))))</f>
        <v/>
      </c>
      <c r="AD12" t="str">
        <f>ASC(IF(競技者データ入力シート!W18="","",競技者データ入力シート!W18))</f>
        <v/>
      </c>
      <c r="AG12" s="4"/>
      <c r="AO12" s="4" t="str">
        <f>IF(競技者データ入力シート!$AB18="","",競技者データ入力シート!$AB18)</f>
        <v/>
      </c>
      <c r="AQ12" s="444" t="str">
        <f>IF(競技者データ入力シート!$AB18="","",VLOOKUP(Y12&amp;AO12,$CQ$2:$CR$13,2))</f>
        <v/>
      </c>
      <c r="AR12" s="444" t="str">
        <f>IF(競技者データ入力シート!$AB18="","",B12)</f>
        <v/>
      </c>
      <c r="AS12" s="444" t="str">
        <f>IF(競技者データ入力シート!$AB18="","",C12&amp;AO12)</f>
        <v/>
      </c>
      <c r="AT12" s="444"/>
      <c r="AU12" s="444" t="str">
        <f>IF(競技者データ入力シート!$AB18="","",C12&amp;AO12)</f>
        <v/>
      </c>
      <c r="AV12" s="444" t="str">
        <f>IF(競技者データ入力シート!$AB18="","",C12&amp;AO12)</f>
        <v/>
      </c>
      <c r="AW12" s="444"/>
      <c r="AX12" s="444" t="str">
        <f>IF(競技者データ入力シート!$AB18="","",競技者データ入力シート!$P18)</f>
        <v/>
      </c>
      <c r="AY12" s="4" t="str">
        <f>IF(競技者データ入力シート!AB18="","",COUNTIF($AQ$2:AQ12,AQ12))</f>
        <v/>
      </c>
      <c r="AZ12" s="444" t="str">
        <f t="shared" si="1"/>
        <v/>
      </c>
      <c r="BA12" s="444" t="str">
        <f t="shared" si="2"/>
        <v/>
      </c>
      <c r="BB12" s="444" t="str">
        <f t="shared" si="3"/>
        <v/>
      </c>
      <c r="BC12" s="444" t="str">
        <f t="shared" si="4"/>
        <v/>
      </c>
      <c r="BE12" s="444"/>
      <c r="BF12" s="444"/>
      <c r="BG12" s="444"/>
      <c r="BH12" s="444"/>
      <c r="BI12" s="444"/>
      <c r="BJ12" s="444"/>
      <c r="BK12" s="444"/>
      <c r="BL12" s="444"/>
      <c r="BM12" s="444"/>
      <c r="BO12" s="444"/>
      <c r="BP12" t="str">
        <f>IF(U12="","",(VLOOKUP($U12,データ!$P$2:$Q$56,2,0)))</f>
        <v/>
      </c>
      <c r="BQ12" t="str">
        <f>IF(Y12="","",VLOOKUP(Y12,データ!$P$2:$Q$56,2,0))</f>
        <v/>
      </c>
      <c r="CJ12" s="445"/>
      <c r="CQ12" t="s">
        <v>628</v>
      </c>
      <c r="CR12" t="e">
        <f>$B$2*100+11</f>
        <v>#VALUE!</v>
      </c>
    </row>
    <row r="13" spans="2:97">
      <c r="B13" t="str">
        <f>IF(競技者データ入力シート!$S$2="","",競技者データ入力シート!$S$2)</f>
        <v/>
      </c>
      <c r="C13" t="str">
        <f>IF(競技者データ入力シート!$D19="","",競技者データ入力シート!$Y$2)</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4" t="str">
        <f>IF($O13="","",IF($O13="男",IFERROR(VLOOKUP(競技者データ入力シート!Q19,データ!$B$2:$C$111,2,0),""),IF($O13="女",IFERROR(VLOOKUP(競技者データ入力シート!Q19,データ!$F$2:$G$111,2,0),""))))</f>
        <v/>
      </c>
      <c r="V13" t="str">
        <f>ASC(IF(競技者データ入力シート!Q19="","",競技者データ入力シート!R19))</f>
        <v/>
      </c>
      <c r="W13" t="str">
        <f>IF(競技者データ入力シート!U19="","",1)</f>
        <v/>
      </c>
      <c r="Y13" s="4" t="str">
        <f>IF($O13="","",IF($O13="男",IFERROR(VLOOKUP(競技者データ入力シート!Y19,データ!$B$2:$C$111,2,0),""),IF($O13="女",IFERROR(VLOOKUP(競技者データ入力シート!Y19,データ!$F$2:$G$111,2,0),""))))</f>
        <v/>
      </c>
      <c r="Z13" t="str">
        <f>ASC(IF(競技者データ入力シート!Z19="","",競技者データ入力シート!Z19))</f>
        <v/>
      </c>
      <c r="AC13" s="4" t="str">
        <f>IF($O13="","",IF($O13="男",IFERROR(VLOOKUP(競技者データ入力シート!V19,データ!$B$2:$C$111,2,0),""),IF($O13="女",IFERROR(VLOOKUP(競技者データ入力シート!V19,データ!$F$2:$G$111,2,0),""))))</f>
        <v/>
      </c>
      <c r="AD13" t="str">
        <f>ASC(IF(競技者データ入力シート!W19="","",競技者データ入力シート!W19))</f>
        <v/>
      </c>
      <c r="AG13" s="4"/>
      <c r="AO13" s="4" t="str">
        <f>IF(競技者データ入力シート!$AB19="","",競技者データ入力シート!$AB19)</f>
        <v/>
      </c>
      <c r="AQ13" s="444" t="str">
        <f>IF(競技者データ入力シート!$AB19="","",VLOOKUP(Y13&amp;AO13,$CQ$2:$CR$13,2))</f>
        <v/>
      </c>
      <c r="AR13" s="444" t="str">
        <f>IF(競技者データ入力シート!$AB19="","",B13)</f>
        <v/>
      </c>
      <c r="AS13" s="444" t="str">
        <f>IF(競技者データ入力シート!$AB19="","",C13&amp;AO13)</f>
        <v/>
      </c>
      <c r="AT13" s="444"/>
      <c r="AU13" s="444" t="str">
        <f>IF(競技者データ入力シート!$AB19="","",C13&amp;AO13)</f>
        <v/>
      </c>
      <c r="AV13" s="444" t="str">
        <f>IF(競技者データ入力シート!$AB19="","",C13&amp;AO13)</f>
        <v/>
      </c>
      <c r="AW13" s="444"/>
      <c r="AX13" s="444" t="str">
        <f>IF(競技者データ入力シート!$AB19="","",競技者データ入力シート!$P19)</f>
        <v/>
      </c>
      <c r="AY13" s="4" t="str">
        <f>IF(競技者データ入力シート!AB19="","",COUNTIF($AQ$2:AQ13,AQ13))</f>
        <v/>
      </c>
      <c r="AZ13" s="444" t="str">
        <f t="shared" si="1"/>
        <v/>
      </c>
      <c r="BA13" s="444" t="str">
        <f t="shared" si="2"/>
        <v/>
      </c>
      <c r="BB13" s="444" t="str">
        <f t="shared" si="3"/>
        <v/>
      </c>
      <c r="BC13" s="444" t="str">
        <f t="shared" si="4"/>
        <v/>
      </c>
      <c r="BE13" s="444"/>
      <c r="BF13" s="444"/>
      <c r="BG13" s="444"/>
      <c r="BH13" s="444"/>
      <c r="BI13" s="444"/>
      <c r="BJ13" s="444"/>
      <c r="BK13" s="444"/>
      <c r="BL13" s="444"/>
      <c r="BM13" s="444"/>
      <c r="BO13" s="444"/>
      <c r="BP13" t="str">
        <f>IF(U13="","",(VLOOKUP($U13,データ!$P$2:$Q$56,2,0)))</f>
        <v/>
      </c>
      <c r="BQ13" t="str">
        <f>IF(Y13="","",VLOOKUP(Y13,データ!$P$2:$Q$56,2,0))</f>
        <v/>
      </c>
      <c r="CQ13" t="s">
        <v>629</v>
      </c>
      <c r="CR13" t="e">
        <f>$B$2*100+12</f>
        <v>#VALUE!</v>
      </c>
    </row>
    <row r="14" spans="2:97">
      <c r="B14" t="str">
        <f>IF(競技者データ入力シート!$S$2="","",競技者データ入力シート!$S$2)</f>
        <v/>
      </c>
      <c r="C14" t="str">
        <f>IF(競技者データ入力シート!$D20="","",競技者データ入力シート!$Y$2)</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4" t="str">
        <f>IF($O14="","",IF($O14="男",IFERROR(VLOOKUP(競技者データ入力シート!Q20,データ!$B$2:$C$111,2,0),""),IF($O14="女",IFERROR(VLOOKUP(競技者データ入力シート!Q20,データ!$F$2:$G$111,2,0),""))))</f>
        <v/>
      </c>
      <c r="V14" t="str">
        <f>ASC(IF(競技者データ入力シート!Q20="","",競技者データ入力シート!R20))</f>
        <v/>
      </c>
      <c r="W14" t="str">
        <f>IF(競技者データ入力シート!U20="","",1)</f>
        <v/>
      </c>
      <c r="Y14" s="4" t="str">
        <f>IF($O14="","",IF($O14="男",IFERROR(VLOOKUP(競技者データ入力シート!Y20,データ!$B$2:$C$111,2,0),""),IF($O14="女",IFERROR(VLOOKUP(競技者データ入力シート!Y20,データ!$F$2:$G$111,2,0),""))))</f>
        <v/>
      </c>
      <c r="Z14" t="str">
        <f>ASC(IF(競技者データ入力シート!Z20="","",競技者データ入力シート!Z20))</f>
        <v/>
      </c>
      <c r="AC14" s="4" t="str">
        <f>IF($O14="","",IF($O14="男",IFERROR(VLOOKUP(競技者データ入力シート!V20,データ!$B$2:$C$111,2,0),""),IF($O14="女",IFERROR(VLOOKUP(競技者データ入力シート!V20,データ!$F$2:$G$111,2,0),""))))</f>
        <v/>
      </c>
      <c r="AD14" t="str">
        <f>ASC(IF(競技者データ入力シート!W20="","",競技者データ入力シート!W20))</f>
        <v/>
      </c>
      <c r="AG14" s="4"/>
      <c r="AO14" s="4" t="str">
        <f>IF(競技者データ入力シート!$AB20="","",競技者データ入力シート!$AB20)</f>
        <v/>
      </c>
      <c r="AQ14" s="444" t="str">
        <f>IF(競技者データ入力シート!$AB20="","",VLOOKUP(Y14&amp;AO14,$CQ$2:$CR$13,2))</f>
        <v/>
      </c>
      <c r="AR14" s="444" t="str">
        <f>IF(競技者データ入力シート!$AB20="","",B14)</f>
        <v/>
      </c>
      <c r="AS14" s="444" t="str">
        <f>IF(競技者データ入力シート!$AB20="","",C14&amp;AO14)</f>
        <v/>
      </c>
      <c r="AT14" s="444"/>
      <c r="AU14" s="444" t="str">
        <f>IF(競技者データ入力シート!$AB20="","",C14&amp;AO14)</f>
        <v/>
      </c>
      <c r="AV14" s="444" t="str">
        <f>IF(競技者データ入力シート!$AB20="","",C14&amp;AO14)</f>
        <v/>
      </c>
      <c r="AW14" s="444"/>
      <c r="AX14" s="444" t="str">
        <f>IF(競技者データ入力シート!$AB20="","",競技者データ入力シート!$P20)</f>
        <v/>
      </c>
      <c r="AY14" s="4" t="str">
        <f>IF(競技者データ入力シート!AB20="","",COUNTIF($AQ$2:AQ14,AQ14))</f>
        <v/>
      </c>
      <c r="AZ14" s="444" t="str">
        <f t="shared" si="1"/>
        <v/>
      </c>
      <c r="BA14" s="444" t="str">
        <f t="shared" si="2"/>
        <v/>
      </c>
      <c r="BB14" s="444" t="str">
        <f t="shared" si="3"/>
        <v/>
      </c>
      <c r="BC14" s="444" t="str">
        <f t="shared" si="4"/>
        <v/>
      </c>
      <c r="BE14" s="444"/>
      <c r="BF14" s="444"/>
      <c r="BG14" s="444"/>
      <c r="BH14" s="444"/>
      <c r="BI14" s="444"/>
      <c r="BJ14" s="444"/>
      <c r="BK14" s="444"/>
      <c r="BL14" s="444"/>
      <c r="BM14" s="444"/>
      <c r="BO14" s="444"/>
      <c r="BP14" t="str">
        <f>IF(U14="","",(VLOOKUP($U14,データ!$P$2:$Q$56,2,0)))</f>
        <v/>
      </c>
      <c r="BQ14" t="str">
        <f>IF(Y14="","",VLOOKUP(Y14,データ!$P$2:$Q$56,2,0))</f>
        <v/>
      </c>
    </row>
    <row r="15" spans="2:97">
      <c r="B15" t="str">
        <f>IF(競技者データ入力シート!$S$2="","",競技者データ入力シート!$S$2)</f>
        <v/>
      </c>
      <c r="C15" t="str">
        <f>IF(競技者データ入力シート!$D21="","",競技者データ入力シート!$Y$2)</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4" t="str">
        <f>IF($O15="","",IF($O15="男",IFERROR(VLOOKUP(競技者データ入力シート!Q21,データ!$B$2:$C$111,2,0),""),IF($O15="女",IFERROR(VLOOKUP(競技者データ入力シート!Q21,データ!$F$2:$G$111,2,0),""))))</f>
        <v/>
      </c>
      <c r="V15" t="str">
        <f>ASC(IF(競技者データ入力シート!Q21="","",競技者データ入力シート!R21))</f>
        <v/>
      </c>
      <c r="W15" t="str">
        <f>IF(競技者データ入力シート!U21="","",1)</f>
        <v/>
      </c>
      <c r="Y15" s="4" t="str">
        <f>IF($O15="","",IF($O15="男",IFERROR(VLOOKUP(競技者データ入力シート!Y21,データ!$B$2:$C$111,2,0),""),IF($O15="女",IFERROR(VLOOKUP(競技者データ入力シート!Y21,データ!$F$2:$G$111,2,0),""))))</f>
        <v/>
      </c>
      <c r="Z15" t="str">
        <f>ASC(IF(競技者データ入力シート!Z21="","",競技者データ入力シート!Z21))</f>
        <v/>
      </c>
      <c r="AC15" s="4" t="str">
        <f>IF($O15="","",IF($O15="男",IFERROR(VLOOKUP(競技者データ入力シート!V21,データ!$B$2:$C$111,2,0),""),IF($O15="女",IFERROR(VLOOKUP(競技者データ入力シート!V21,データ!$F$2:$G$111,2,0),""))))</f>
        <v/>
      </c>
      <c r="AD15" t="str">
        <f>ASC(IF(競技者データ入力シート!W21="","",競技者データ入力シート!W21))</f>
        <v/>
      </c>
      <c r="AG15" s="4"/>
      <c r="AO15" s="4" t="str">
        <f>IF(競技者データ入力シート!$AB21="","",競技者データ入力シート!$AB21)</f>
        <v/>
      </c>
      <c r="AQ15" s="444" t="str">
        <f>IF(競技者データ入力シート!$AB21="","",VLOOKUP(Y15&amp;AO15,$CQ$2:$CR$13,2))</f>
        <v/>
      </c>
      <c r="AR15" s="444" t="str">
        <f>IF(競技者データ入力シート!$AB21="","",B15)</f>
        <v/>
      </c>
      <c r="AS15" s="444" t="str">
        <f>IF(競技者データ入力シート!$AB21="","",C15&amp;AO15)</f>
        <v/>
      </c>
      <c r="AT15" s="444"/>
      <c r="AU15" s="444" t="str">
        <f>IF(競技者データ入力シート!$AB21="","",C15&amp;AO15)</f>
        <v/>
      </c>
      <c r="AV15" s="444" t="str">
        <f>IF(競技者データ入力シート!$AB21="","",C15&amp;AO15)</f>
        <v/>
      </c>
      <c r="AW15" s="444"/>
      <c r="AX15" s="444" t="str">
        <f>IF(競技者データ入力シート!$AB21="","",競技者データ入力シート!$P21)</f>
        <v/>
      </c>
      <c r="AY15" s="4" t="str">
        <f>IF(競技者データ入力シート!AB21="","",COUNTIF($AQ$2:AQ15,AQ15))</f>
        <v/>
      </c>
      <c r="AZ15" s="444" t="str">
        <f t="shared" si="1"/>
        <v/>
      </c>
      <c r="BA15" s="444" t="str">
        <f t="shared" si="2"/>
        <v/>
      </c>
      <c r="BB15" s="444" t="str">
        <f t="shared" si="3"/>
        <v/>
      </c>
      <c r="BC15" s="444" t="str">
        <f t="shared" si="4"/>
        <v/>
      </c>
      <c r="BE15" s="444"/>
      <c r="BF15" s="444"/>
      <c r="BG15" s="444"/>
      <c r="BH15" s="444"/>
      <c r="BI15" s="444"/>
      <c r="BJ15" s="444"/>
      <c r="BK15" s="444"/>
      <c r="BL15" s="444"/>
      <c r="BM15" s="444"/>
      <c r="BO15" s="444"/>
      <c r="BP15" t="str">
        <f>IF(U15="","",(VLOOKUP($U15,データ!$P$2:$Q$56,2,0)))</f>
        <v/>
      </c>
      <c r="BQ15" t="str">
        <f>IF(Y15="","",VLOOKUP(Y15,データ!$P$2:$Q$56,2,0))</f>
        <v/>
      </c>
    </row>
    <row r="16" spans="2:97">
      <c r="B16" t="str">
        <f>IF(競技者データ入力シート!$S$2="","",競技者データ入力シート!$S$2)</f>
        <v/>
      </c>
      <c r="C16" t="str">
        <f>IF(競技者データ入力シート!$D22="","",競技者データ入力シート!$Y$2)</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4" t="str">
        <f>IF($O16="","",IF($O16="男",IFERROR(VLOOKUP(競技者データ入力シート!Q22,データ!$B$2:$C$111,2,0),""),IF($O16="女",IFERROR(VLOOKUP(競技者データ入力シート!Q22,データ!$F$2:$G$111,2,0),""))))</f>
        <v/>
      </c>
      <c r="V16" t="str">
        <f>ASC(IF(競技者データ入力シート!Q22="","",競技者データ入力シート!R22))</f>
        <v/>
      </c>
      <c r="W16" t="str">
        <f>IF(競技者データ入力シート!U22="","",1)</f>
        <v/>
      </c>
      <c r="Y16" s="4" t="str">
        <f>IF($O16="","",IF($O16="男",IFERROR(VLOOKUP(競技者データ入力シート!Y22,データ!$B$2:$C$111,2,0),""),IF($O16="女",IFERROR(VLOOKUP(競技者データ入力シート!Y22,データ!$F$2:$G$111,2,0),""))))</f>
        <v/>
      </c>
      <c r="Z16" t="str">
        <f>ASC(IF(競技者データ入力シート!Z22="","",競技者データ入力シート!Z22))</f>
        <v/>
      </c>
      <c r="AC16" s="4" t="str">
        <f>IF($O16="","",IF($O16="男",IFERROR(VLOOKUP(競技者データ入力シート!V22,データ!$B$2:$C$111,2,0),""),IF($O16="女",IFERROR(VLOOKUP(競技者データ入力シート!V22,データ!$F$2:$G$111,2,0),""))))</f>
        <v/>
      </c>
      <c r="AD16" t="str">
        <f>ASC(IF(競技者データ入力シート!W22="","",競技者データ入力シート!W22))</f>
        <v/>
      </c>
      <c r="AG16" s="4"/>
      <c r="AO16" s="4" t="str">
        <f>IF(競技者データ入力シート!$AB22="","",競技者データ入力シート!$AB22)</f>
        <v/>
      </c>
      <c r="AQ16" s="444" t="str">
        <f>IF(競技者データ入力シート!$AB22="","",VLOOKUP(Y16&amp;AO16,$CQ$2:$CR$13,2))</f>
        <v/>
      </c>
      <c r="AR16" s="444" t="str">
        <f>IF(競技者データ入力シート!$AB22="","",B16)</f>
        <v/>
      </c>
      <c r="AS16" s="444" t="str">
        <f>IF(競技者データ入力シート!$AB22="","",C16&amp;AO16)</f>
        <v/>
      </c>
      <c r="AT16" s="444"/>
      <c r="AU16" s="444" t="str">
        <f>IF(競技者データ入力シート!$AB22="","",C16&amp;AO16)</f>
        <v/>
      </c>
      <c r="AV16" s="444" t="str">
        <f>IF(競技者データ入力シート!$AB22="","",C16&amp;AO16)</f>
        <v/>
      </c>
      <c r="AW16" s="444"/>
      <c r="AX16" s="444" t="str">
        <f>IF(競技者データ入力シート!$AB22="","",競技者データ入力シート!$P22)</f>
        <v/>
      </c>
      <c r="AY16" s="4" t="str">
        <f>IF(競技者データ入力シート!AB22="","",COUNTIF($AQ$2:AQ16,AQ16))</f>
        <v/>
      </c>
      <c r="AZ16" s="444" t="str">
        <f t="shared" si="1"/>
        <v/>
      </c>
      <c r="BA16" s="444" t="str">
        <f t="shared" si="2"/>
        <v/>
      </c>
      <c r="BB16" s="444" t="str">
        <f t="shared" si="3"/>
        <v/>
      </c>
      <c r="BC16" s="444" t="str">
        <f t="shared" si="4"/>
        <v/>
      </c>
      <c r="BE16" s="444"/>
      <c r="BF16" s="444"/>
      <c r="BG16" s="444"/>
      <c r="BH16" s="444"/>
      <c r="BI16" s="444"/>
      <c r="BJ16" s="444"/>
      <c r="BK16" s="444"/>
      <c r="BL16" s="444"/>
      <c r="BM16" s="444"/>
      <c r="BO16" s="444"/>
      <c r="BP16" t="str">
        <f>IF(U16="","",(VLOOKUP($U16,データ!$P$2:$Q$56,2,0)))</f>
        <v/>
      </c>
      <c r="BQ16" t="str">
        <f>IF(Y16="","",VLOOKUP(Y16,データ!$P$2:$Q$56,2,0))</f>
        <v/>
      </c>
    </row>
    <row r="17" spans="2:69">
      <c r="B17" t="str">
        <f>IF(競技者データ入力シート!$S$2="","",競技者データ入力シート!$S$2)</f>
        <v/>
      </c>
      <c r="C17" t="str">
        <f>IF(競技者データ入力シート!$D23="","",競技者データ入力シート!$Y$2)</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4" t="str">
        <f>IF($O17="","",IF($O17="男",IFERROR(VLOOKUP(競技者データ入力シート!Q23,データ!$B$2:$C$111,2,0),""),IF($O17="女",IFERROR(VLOOKUP(競技者データ入力シート!Q23,データ!$F$2:$G$111,2,0),""))))</f>
        <v/>
      </c>
      <c r="V17" t="str">
        <f>ASC(IF(競技者データ入力シート!Q23="","",競技者データ入力シート!R23))</f>
        <v/>
      </c>
      <c r="W17" t="str">
        <f>IF(競技者データ入力シート!U23="","",1)</f>
        <v/>
      </c>
      <c r="Y17" s="4" t="str">
        <f>IF($O17="","",IF($O17="男",IFERROR(VLOOKUP(競技者データ入力シート!Y23,データ!$B$2:$C$111,2,0),""),IF($O17="女",IFERROR(VLOOKUP(競技者データ入力シート!Y23,データ!$F$2:$G$111,2,0),""))))</f>
        <v/>
      </c>
      <c r="Z17" t="str">
        <f>ASC(IF(競技者データ入力シート!Z23="","",競技者データ入力シート!Z23))</f>
        <v/>
      </c>
      <c r="AC17" s="4" t="str">
        <f>IF($O17="","",IF($O17="男",IFERROR(VLOOKUP(競技者データ入力シート!V23,データ!$B$2:$C$111,2,0),""),IF($O17="女",IFERROR(VLOOKUP(競技者データ入力シート!V23,データ!$F$2:$G$111,2,0),""))))</f>
        <v/>
      </c>
      <c r="AD17" t="str">
        <f>ASC(IF(競技者データ入力シート!W23="","",競技者データ入力シート!W23))</f>
        <v/>
      </c>
      <c r="AG17" s="4"/>
      <c r="AO17" s="4" t="str">
        <f>IF(競技者データ入力シート!$AB23="","",競技者データ入力シート!$AB23)</f>
        <v/>
      </c>
      <c r="AQ17" s="444" t="str">
        <f>IF(競技者データ入力シート!$AB23="","",VLOOKUP(Y17&amp;AO17,$CQ$2:$CR$13,2))</f>
        <v/>
      </c>
      <c r="AR17" s="444" t="str">
        <f>IF(競技者データ入力シート!$AB23="","",B17)</f>
        <v/>
      </c>
      <c r="AS17" s="444" t="str">
        <f>IF(競技者データ入力シート!$AB23="","",C17&amp;AO17)</f>
        <v/>
      </c>
      <c r="AT17" s="444"/>
      <c r="AU17" s="444" t="str">
        <f>IF(競技者データ入力シート!$AB23="","",C17&amp;AO17)</f>
        <v/>
      </c>
      <c r="AV17" s="444" t="str">
        <f>IF(競技者データ入力シート!$AB23="","",C17&amp;AO17)</f>
        <v/>
      </c>
      <c r="AW17" s="444"/>
      <c r="AX17" s="444" t="str">
        <f>IF(競技者データ入力シート!$AB23="","",競技者データ入力シート!$P23)</f>
        <v/>
      </c>
      <c r="AY17" s="4" t="str">
        <f>IF(競技者データ入力シート!AB23="","",COUNTIF($AQ$2:AQ17,AQ17))</f>
        <v/>
      </c>
      <c r="AZ17" s="444" t="str">
        <f t="shared" si="1"/>
        <v/>
      </c>
      <c r="BA17" s="444" t="str">
        <f t="shared" si="2"/>
        <v/>
      </c>
      <c r="BB17" s="444" t="str">
        <f t="shared" si="3"/>
        <v/>
      </c>
      <c r="BC17" s="444" t="str">
        <f t="shared" si="4"/>
        <v/>
      </c>
      <c r="BE17" s="444"/>
      <c r="BF17" s="444"/>
      <c r="BG17" s="444"/>
      <c r="BH17" s="444"/>
      <c r="BI17" s="444"/>
      <c r="BJ17" s="444"/>
      <c r="BK17" s="444"/>
      <c r="BL17" s="444"/>
      <c r="BM17" s="444"/>
      <c r="BO17" s="444"/>
      <c r="BP17" t="str">
        <f>IF(U17="","",(VLOOKUP($U17,データ!$P$2:$Q$56,2,0)))</f>
        <v/>
      </c>
      <c r="BQ17" t="str">
        <f>IF(Y17="","",VLOOKUP(Y17,データ!$P$2:$Q$56,2,0))</f>
        <v/>
      </c>
    </row>
    <row r="18" spans="2:69">
      <c r="B18" t="str">
        <f>IF(競技者データ入力シート!$S$2="","",競技者データ入力シート!$S$2)</f>
        <v/>
      </c>
      <c r="C18" t="str">
        <f>IF(競技者データ入力シート!$D24="","",競技者データ入力シート!$Y$2)</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4" t="str">
        <f>IF($O18="","",IF($O18="男",IFERROR(VLOOKUP(競技者データ入力シート!Q24,データ!$B$2:$C$111,2,0),""),IF($O18="女",IFERROR(VLOOKUP(競技者データ入力シート!Q24,データ!$F$2:$G$111,2,0),""))))</f>
        <v/>
      </c>
      <c r="V18" t="str">
        <f>ASC(IF(競技者データ入力シート!Q24="","",競技者データ入力シート!R24))</f>
        <v/>
      </c>
      <c r="W18" t="str">
        <f>IF(競技者データ入力シート!U24="","",1)</f>
        <v/>
      </c>
      <c r="Y18" s="4" t="str">
        <f>IF($O18="","",IF($O18="男",IFERROR(VLOOKUP(競技者データ入力シート!Y24,データ!$B$2:$C$111,2,0),""),IF($O18="女",IFERROR(VLOOKUP(競技者データ入力シート!Y24,データ!$F$2:$G$111,2,0),""))))</f>
        <v/>
      </c>
      <c r="Z18" t="str">
        <f>ASC(IF(競技者データ入力シート!Z24="","",競技者データ入力シート!Z24))</f>
        <v/>
      </c>
      <c r="AC18" s="4" t="str">
        <f>IF($O18="","",IF($O18="男",IFERROR(VLOOKUP(競技者データ入力シート!V24,データ!$B$2:$C$111,2,0),""),IF($O18="女",IFERROR(VLOOKUP(競技者データ入力シート!V24,データ!$F$2:$G$111,2,0),""))))</f>
        <v/>
      </c>
      <c r="AD18" t="str">
        <f>ASC(IF(競技者データ入力シート!W24="","",競技者データ入力シート!W24))</f>
        <v/>
      </c>
      <c r="AG18" s="4"/>
      <c r="AO18" s="4" t="str">
        <f>IF(競技者データ入力シート!$AB24="","",競技者データ入力シート!$AB24)</f>
        <v/>
      </c>
      <c r="AQ18" s="444" t="str">
        <f>IF(競技者データ入力シート!$AB24="","",VLOOKUP(Y18&amp;AO18,$CQ$2:$CR$13,2))</f>
        <v/>
      </c>
      <c r="AR18" s="444" t="str">
        <f>IF(競技者データ入力シート!$AB24="","",B18)</f>
        <v/>
      </c>
      <c r="AS18" s="444" t="str">
        <f>IF(競技者データ入力シート!$AB24="","",C18&amp;AO18)</f>
        <v/>
      </c>
      <c r="AT18" s="444"/>
      <c r="AU18" s="444" t="str">
        <f>IF(競技者データ入力シート!$AB24="","",C18&amp;AO18)</f>
        <v/>
      </c>
      <c r="AV18" s="444" t="str">
        <f>IF(競技者データ入力シート!$AB24="","",C18&amp;AO18)</f>
        <v/>
      </c>
      <c r="AW18" s="444"/>
      <c r="AX18" s="444" t="str">
        <f>IF(競技者データ入力シート!$AB24="","",競技者データ入力シート!$P24)</f>
        <v/>
      </c>
      <c r="AY18" s="4" t="str">
        <f>IF(競技者データ入力シート!AB24="","",COUNTIF($AQ$2:AQ18,AQ18))</f>
        <v/>
      </c>
      <c r="AZ18" s="444" t="str">
        <f t="shared" si="1"/>
        <v/>
      </c>
      <c r="BA18" s="444" t="str">
        <f t="shared" si="2"/>
        <v/>
      </c>
      <c r="BB18" s="444" t="str">
        <f t="shared" si="3"/>
        <v/>
      </c>
      <c r="BC18" s="444" t="str">
        <f t="shared" si="4"/>
        <v/>
      </c>
      <c r="BE18" s="444"/>
      <c r="BF18" s="444"/>
      <c r="BG18" s="444"/>
      <c r="BH18" s="444"/>
      <c r="BI18" s="444"/>
      <c r="BJ18" s="444"/>
      <c r="BK18" s="444"/>
      <c r="BL18" s="444"/>
      <c r="BM18" s="444"/>
      <c r="BO18" s="444"/>
      <c r="BP18" t="str">
        <f>IF(U18="","",(VLOOKUP($U18,データ!$P$2:$Q$56,2,0)))</f>
        <v/>
      </c>
      <c r="BQ18" t="str">
        <f>IF(Y18="","",VLOOKUP(Y18,データ!$P$2:$Q$56,2,0))</f>
        <v/>
      </c>
    </row>
    <row r="19" spans="2:69">
      <c r="B19" t="str">
        <f>IF(競技者データ入力シート!$S$2="","",競技者データ入力シート!$S$2)</f>
        <v/>
      </c>
      <c r="C19" t="str">
        <f>IF(競技者データ入力シート!$D25="","",競技者データ入力シート!$Y$2)</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4" t="str">
        <f>IF($O19="","",IF($O19="男",IFERROR(VLOOKUP(競技者データ入力シート!Q25,データ!$B$2:$C$111,2,0),""),IF($O19="女",IFERROR(VLOOKUP(競技者データ入力シート!Q25,データ!$F$2:$G$111,2,0),""))))</f>
        <v/>
      </c>
      <c r="V19" t="str">
        <f>ASC(IF(競技者データ入力シート!Q25="","",競技者データ入力シート!R25))</f>
        <v/>
      </c>
      <c r="W19" t="str">
        <f>IF(競技者データ入力シート!U25="","",1)</f>
        <v/>
      </c>
      <c r="Y19" s="4" t="str">
        <f>IF($O19="","",IF($O19="男",IFERROR(VLOOKUP(競技者データ入力シート!Y25,データ!$B$2:$C$111,2,0),""),IF($O19="女",IFERROR(VLOOKUP(競技者データ入力シート!Y25,データ!$F$2:$G$111,2,0),""))))</f>
        <v/>
      </c>
      <c r="Z19" t="str">
        <f>ASC(IF(競技者データ入力シート!Z25="","",競技者データ入力シート!Z25))</f>
        <v/>
      </c>
      <c r="AC19" s="4" t="str">
        <f>IF($O19="","",IF($O19="男",IFERROR(VLOOKUP(競技者データ入力シート!V25,データ!$B$2:$C$111,2,0),""),IF($O19="女",IFERROR(VLOOKUP(競技者データ入力シート!V25,データ!$F$2:$G$111,2,0),""))))</f>
        <v/>
      </c>
      <c r="AD19" t="str">
        <f>ASC(IF(競技者データ入力シート!W25="","",競技者データ入力シート!W25))</f>
        <v/>
      </c>
      <c r="AG19" s="4"/>
      <c r="AO19" s="4" t="str">
        <f>IF(競技者データ入力シート!$AB25="","",競技者データ入力シート!$AB25)</f>
        <v/>
      </c>
      <c r="AQ19" s="444" t="str">
        <f>IF(競技者データ入力シート!$AB25="","",VLOOKUP(Y19&amp;AO19,$CQ$2:$CR$13,2))</f>
        <v/>
      </c>
      <c r="AR19" s="444" t="str">
        <f>IF(競技者データ入力シート!$AB25="","",B19)</f>
        <v/>
      </c>
      <c r="AS19" s="444" t="str">
        <f>IF(競技者データ入力シート!$AB25="","",C19&amp;AO19)</f>
        <v/>
      </c>
      <c r="AT19" s="444"/>
      <c r="AU19" s="444" t="str">
        <f>IF(競技者データ入力シート!$AB25="","",C19&amp;AO19)</f>
        <v/>
      </c>
      <c r="AV19" s="444" t="str">
        <f>IF(競技者データ入力シート!$AB25="","",C19&amp;AO19)</f>
        <v/>
      </c>
      <c r="AW19" s="444"/>
      <c r="AX19" s="444" t="str">
        <f>IF(競技者データ入力シート!$AB25="","",競技者データ入力シート!$P25)</f>
        <v/>
      </c>
      <c r="AY19" s="4" t="str">
        <f>IF(競技者データ入力シート!AB25="","",COUNTIF($AQ$2:AQ19,AQ19))</f>
        <v/>
      </c>
      <c r="AZ19" s="444" t="str">
        <f t="shared" si="1"/>
        <v/>
      </c>
      <c r="BA19" s="444" t="str">
        <f t="shared" si="2"/>
        <v/>
      </c>
      <c r="BB19" s="444" t="str">
        <f t="shared" si="3"/>
        <v/>
      </c>
      <c r="BC19" s="444" t="str">
        <f t="shared" si="4"/>
        <v/>
      </c>
      <c r="BE19" s="444"/>
      <c r="BF19" s="444"/>
      <c r="BG19" s="444"/>
      <c r="BH19" s="444"/>
      <c r="BI19" s="444"/>
      <c r="BJ19" s="444"/>
      <c r="BK19" s="444"/>
      <c r="BL19" s="444"/>
      <c r="BM19" s="444"/>
      <c r="BO19" s="444"/>
      <c r="BP19" t="str">
        <f>IF(U19="","",(VLOOKUP($U19,データ!$P$2:$Q$56,2,0)))</f>
        <v/>
      </c>
      <c r="BQ19" t="str">
        <f>IF(Y19="","",VLOOKUP(Y19,データ!$P$2:$Q$56,2,0))</f>
        <v/>
      </c>
    </row>
    <row r="20" spans="2:69">
      <c r="B20" t="str">
        <f>IF(競技者データ入力シート!$S$2="","",競技者データ入力シート!$S$2)</f>
        <v/>
      </c>
      <c r="C20" t="str">
        <f>IF(競技者データ入力シート!$D26="","",競技者データ入力シート!$Y$2)</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4" t="str">
        <f>IF($O20="","",IF($O20="男",IFERROR(VLOOKUP(競技者データ入力シート!Q26,データ!$B$2:$C$111,2,0),""),IF($O20="女",IFERROR(VLOOKUP(競技者データ入力シート!Q26,データ!$F$2:$G$111,2,0),""))))</f>
        <v/>
      </c>
      <c r="V20" t="str">
        <f>ASC(IF(競技者データ入力シート!Q26="","",競技者データ入力シート!R26))</f>
        <v/>
      </c>
      <c r="W20" t="str">
        <f>IF(競技者データ入力シート!U26="","",1)</f>
        <v/>
      </c>
      <c r="Y20" s="4" t="str">
        <f>IF($O20="","",IF($O20="男",IFERROR(VLOOKUP(競技者データ入力シート!Y26,データ!$B$2:$C$111,2,0),""),IF($O20="女",IFERROR(VLOOKUP(競技者データ入力シート!Y26,データ!$F$2:$G$111,2,0),""))))</f>
        <v/>
      </c>
      <c r="Z20" t="str">
        <f>ASC(IF(競技者データ入力シート!Z26="","",競技者データ入力シート!Z26))</f>
        <v/>
      </c>
      <c r="AC20" s="4" t="str">
        <f>IF($O20="","",IF($O20="男",IFERROR(VLOOKUP(競技者データ入力シート!V26,データ!$B$2:$C$111,2,0),""),IF($O20="女",IFERROR(VLOOKUP(競技者データ入力シート!V26,データ!$F$2:$G$111,2,0),""))))</f>
        <v/>
      </c>
      <c r="AD20" t="str">
        <f>ASC(IF(競技者データ入力シート!W26="","",競技者データ入力シート!W26))</f>
        <v/>
      </c>
      <c r="AG20" s="4"/>
      <c r="AO20" s="4" t="str">
        <f>IF(競技者データ入力シート!$AB26="","",競技者データ入力シート!$AB26)</f>
        <v/>
      </c>
      <c r="AQ20" s="444" t="str">
        <f>IF(競技者データ入力シート!$AB26="","",VLOOKUP(Y20&amp;AO20,$CQ$2:$CR$13,2))</f>
        <v/>
      </c>
      <c r="AR20" s="444" t="str">
        <f>IF(競技者データ入力シート!$AB26="","",B20)</f>
        <v/>
      </c>
      <c r="AS20" s="444" t="str">
        <f>IF(競技者データ入力シート!$AB26="","",C20&amp;AO20)</f>
        <v/>
      </c>
      <c r="AT20" s="444"/>
      <c r="AU20" s="444" t="str">
        <f>IF(競技者データ入力シート!$AB26="","",C20&amp;AO20)</f>
        <v/>
      </c>
      <c r="AV20" s="444" t="str">
        <f>IF(競技者データ入力シート!$AB26="","",C20&amp;AO20)</f>
        <v/>
      </c>
      <c r="AW20" s="444"/>
      <c r="AX20" s="444" t="str">
        <f>IF(競技者データ入力シート!$AB26="","",競技者データ入力シート!$P26)</f>
        <v/>
      </c>
      <c r="AY20" s="4" t="str">
        <f>IF(競技者データ入力シート!AB26="","",COUNTIF($AQ$2:AQ20,AQ20))</f>
        <v/>
      </c>
      <c r="AZ20" s="444" t="str">
        <f t="shared" si="1"/>
        <v/>
      </c>
      <c r="BA20" s="444" t="str">
        <f t="shared" si="2"/>
        <v/>
      </c>
      <c r="BB20" s="444" t="str">
        <f t="shared" si="3"/>
        <v/>
      </c>
      <c r="BC20" s="444" t="str">
        <f t="shared" si="4"/>
        <v/>
      </c>
      <c r="BE20" s="444"/>
      <c r="BF20" s="444"/>
      <c r="BG20" s="444"/>
      <c r="BH20" s="444"/>
      <c r="BI20" s="444"/>
      <c r="BJ20" s="444"/>
      <c r="BK20" s="444"/>
      <c r="BL20" s="444"/>
      <c r="BM20" s="444"/>
      <c r="BO20" s="444"/>
      <c r="BP20" t="str">
        <f>IF(U20="","",(VLOOKUP($U20,データ!$P$2:$Q$56,2,0)))</f>
        <v/>
      </c>
      <c r="BQ20" t="str">
        <f>IF(Y20="","",VLOOKUP(Y20,データ!$P$2:$Q$56,2,0))</f>
        <v/>
      </c>
    </row>
    <row r="21" spans="2:69">
      <c r="B21" t="str">
        <f>IF(競技者データ入力シート!$S$2="","",競技者データ入力シート!$S$2)</f>
        <v/>
      </c>
      <c r="C21" t="str">
        <f>IF(競技者データ入力シート!$D27="","",競技者データ入力シート!$Y$2)</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4" t="str">
        <f>IF($O21="","",IF($O21="男",IFERROR(VLOOKUP(競技者データ入力シート!Q27,データ!$B$2:$C$111,2,0),""),IF($O21="女",IFERROR(VLOOKUP(競技者データ入力シート!Q27,データ!$F$2:$G$111,2,0),""))))</f>
        <v/>
      </c>
      <c r="V21" t="str">
        <f>ASC(IF(競技者データ入力シート!Q27="","",競技者データ入力シート!R27))</f>
        <v/>
      </c>
      <c r="W21" t="str">
        <f>IF(競技者データ入力シート!U27="","",1)</f>
        <v/>
      </c>
      <c r="Y21" s="4" t="str">
        <f>IF($O21="","",IF($O21="男",IFERROR(VLOOKUP(競技者データ入力シート!Y27,データ!$B$2:$C$111,2,0),""),IF($O21="女",IFERROR(VLOOKUP(競技者データ入力シート!Y27,データ!$F$2:$G$111,2,0),""))))</f>
        <v/>
      </c>
      <c r="Z21" t="str">
        <f>ASC(IF(競技者データ入力シート!Z27="","",競技者データ入力シート!Z27))</f>
        <v/>
      </c>
      <c r="AC21" s="4" t="str">
        <f>IF($O21="","",IF($O21="男",IFERROR(VLOOKUP(競技者データ入力シート!V27,データ!$B$2:$C$111,2,0),""),IF($O21="女",IFERROR(VLOOKUP(競技者データ入力シート!V27,データ!$F$2:$G$111,2,0),""))))</f>
        <v/>
      </c>
      <c r="AD21" t="str">
        <f>ASC(IF(競技者データ入力シート!W27="","",競技者データ入力シート!W27))</f>
        <v/>
      </c>
      <c r="AG21" s="4"/>
      <c r="AO21" s="4" t="str">
        <f>IF(競技者データ入力シート!$AB27="","",競技者データ入力シート!$AB27)</f>
        <v/>
      </c>
      <c r="AQ21" s="444" t="str">
        <f>IF(競技者データ入力シート!$AB27="","",VLOOKUP(Y21&amp;AO21,$CQ$2:$CR$13,2))</f>
        <v/>
      </c>
      <c r="AR21" s="444" t="str">
        <f>IF(競技者データ入力シート!$AB27="","",B21)</f>
        <v/>
      </c>
      <c r="AS21" s="444" t="str">
        <f>IF(競技者データ入力シート!$AB27="","",C21&amp;AO21)</f>
        <v/>
      </c>
      <c r="AT21" s="444"/>
      <c r="AU21" s="444" t="str">
        <f>IF(競技者データ入力シート!$AB27="","",C21&amp;AO21)</f>
        <v/>
      </c>
      <c r="AV21" s="444" t="str">
        <f>IF(競技者データ入力シート!$AB27="","",C21&amp;AO21)</f>
        <v/>
      </c>
      <c r="AW21" s="444"/>
      <c r="AX21" s="444" t="str">
        <f>IF(競技者データ入力シート!$AB27="","",競技者データ入力シート!$P27)</f>
        <v/>
      </c>
      <c r="AY21" s="4" t="str">
        <f>IF(競技者データ入力シート!AB27="","",COUNTIF($AQ$2:AQ21,AQ21))</f>
        <v/>
      </c>
      <c r="AZ21" s="444" t="str">
        <f t="shared" si="1"/>
        <v/>
      </c>
      <c r="BA21" s="444" t="str">
        <f t="shared" si="2"/>
        <v/>
      </c>
      <c r="BB21" s="444" t="str">
        <f t="shared" si="3"/>
        <v/>
      </c>
      <c r="BC21" s="444" t="str">
        <f t="shared" si="4"/>
        <v/>
      </c>
      <c r="BE21" s="444"/>
      <c r="BF21" s="444"/>
      <c r="BG21" s="444"/>
      <c r="BH21" s="444"/>
      <c r="BI21" s="444"/>
      <c r="BJ21" s="444"/>
      <c r="BK21" s="444"/>
      <c r="BL21" s="444"/>
      <c r="BM21" s="444"/>
      <c r="BO21" s="444"/>
      <c r="BP21" t="str">
        <f>IF(U21="","",(VLOOKUP($U21,データ!$P$2:$Q$56,2,0)))</f>
        <v/>
      </c>
      <c r="BQ21" t="str">
        <f>IF(Y21="","",VLOOKUP(Y21,データ!$P$2:$Q$56,2,0))</f>
        <v/>
      </c>
    </row>
    <row r="22" spans="2:69">
      <c r="B22" t="str">
        <f>IF(競技者データ入力シート!$S$2="","",競技者データ入力シート!$S$2)</f>
        <v/>
      </c>
      <c r="C22" t="str">
        <f>IF(競技者データ入力シート!$D28="","",競技者データ入力シート!$Y$2)</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4" t="str">
        <f>IF($O22="","",IF($O22="男",IFERROR(VLOOKUP(競技者データ入力シート!Q28,データ!$B$2:$C$111,2,0),""),IF($O22="女",IFERROR(VLOOKUP(競技者データ入力シート!Q28,データ!$F$2:$G$111,2,0),""))))</f>
        <v/>
      </c>
      <c r="V22" t="str">
        <f>ASC(IF(競技者データ入力シート!Q28="","",競技者データ入力シート!R28))</f>
        <v/>
      </c>
      <c r="W22" t="str">
        <f>IF(競技者データ入力シート!U28="","",1)</f>
        <v/>
      </c>
      <c r="Y22" s="4" t="str">
        <f>IF($O22="","",IF($O22="男",IFERROR(VLOOKUP(競技者データ入力シート!Y28,データ!$B$2:$C$111,2,0),""),IF($O22="女",IFERROR(VLOOKUP(競技者データ入力シート!Y28,データ!$F$2:$G$111,2,0),""))))</f>
        <v/>
      </c>
      <c r="Z22" t="str">
        <f>ASC(IF(競技者データ入力シート!Z28="","",競技者データ入力シート!Z28))</f>
        <v/>
      </c>
      <c r="AC22" s="4" t="str">
        <f>IF($O22="","",IF($O22="男",IFERROR(VLOOKUP(競技者データ入力シート!V28,データ!$B$2:$C$111,2,0),""),IF($O22="女",IFERROR(VLOOKUP(競技者データ入力シート!V28,データ!$F$2:$G$111,2,0),""))))</f>
        <v/>
      </c>
      <c r="AD22" t="str">
        <f>ASC(IF(競技者データ入力シート!W28="","",競技者データ入力シート!W28))</f>
        <v/>
      </c>
      <c r="AG22" s="4"/>
      <c r="AO22" s="4" t="str">
        <f>IF(競技者データ入力シート!$AB28="","",競技者データ入力シート!$AB28)</f>
        <v/>
      </c>
      <c r="AQ22" s="444" t="str">
        <f>IF(競技者データ入力シート!$AB28="","",VLOOKUP(Y22&amp;AO22,$CQ$2:$CR$13,2))</f>
        <v/>
      </c>
      <c r="AR22" s="444" t="str">
        <f>IF(競技者データ入力シート!$AB28="","",B22)</f>
        <v/>
      </c>
      <c r="AS22" s="444" t="str">
        <f>IF(競技者データ入力シート!$AB28="","",C22&amp;AO22)</f>
        <v/>
      </c>
      <c r="AT22" s="444"/>
      <c r="AU22" s="444" t="str">
        <f>IF(競技者データ入力シート!$AB28="","",C22&amp;AO22)</f>
        <v/>
      </c>
      <c r="AV22" s="444" t="str">
        <f>IF(競技者データ入力シート!$AB28="","",C22&amp;AO22)</f>
        <v/>
      </c>
      <c r="AW22" s="444"/>
      <c r="AX22" s="444" t="str">
        <f>IF(競技者データ入力シート!$AB28="","",競技者データ入力シート!$P28)</f>
        <v/>
      </c>
      <c r="AY22" s="4" t="str">
        <f>IF(競技者データ入力シート!AB28="","",COUNTIF($AQ$2:AQ22,AQ22))</f>
        <v/>
      </c>
      <c r="AZ22" s="444" t="str">
        <f t="shared" si="1"/>
        <v/>
      </c>
      <c r="BA22" s="444" t="str">
        <f t="shared" si="2"/>
        <v/>
      </c>
      <c r="BB22" s="444" t="str">
        <f t="shared" si="3"/>
        <v/>
      </c>
      <c r="BC22" s="444" t="str">
        <f t="shared" si="4"/>
        <v/>
      </c>
      <c r="BE22" s="444"/>
      <c r="BF22" s="444"/>
      <c r="BG22" s="444"/>
      <c r="BH22" s="444"/>
      <c r="BI22" s="444"/>
      <c r="BJ22" s="444"/>
      <c r="BK22" s="444"/>
      <c r="BL22" s="444"/>
      <c r="BM22" s="444"/>
      <c r="BO22" s="444"/>
      <c r="BP22" t="str">
        <f>IF(U22="","",(VLOOKUP($U22,データ!$P$2:$Q$56,2,0)))</f>
        <v/>
      </c>
      <c r="BQ22" t="str">
        <f>IF(Y22="","",VLOOKUP(Y22,データ!$P$2:$Q$56,2,0))</f>
        <v/>
      </c>
    </row>
    <row r="23" spans="2:69">
      <c r="B23" t="str">
        <f>IF(競技者データ入力シート!$S$2="","",競技者データ入力シート!$S$2)</f>
        <v/>
      </c>
      <c r="C23" t="str">
        <f>IF(競技者データ入力シート!$D29="","",競技者データ入力シート!$Y$2)</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4" t="str">
        <f>IF($O23="","",IF($O23="男",IFERROR(VLOOKUP(競技者データ入力シート!Q29,データ!$B$2:$C$111,2,0),""),IF($O23="女",IFERROR(VLOOKUP(競技者データ入力シート!Q29,データ!$F$2:$G$111,2,0),""))))</f>
        <v/>
      </c>
      <c r="V23" t="str">
        <f>ASC(IF(競技者データ入力シート!Q29="","",競技者データ入力シート!R29))</f>
        <v/>
      </c>
      <c r="W23" t="str">
        <f>IF(競技者データ入力シート!U29="","",1)</f>
        <v/>
      </c>
      <c r="Y23" s="4" t="str">
        <f>IF($O23="","",IF($O23="男",IFERROR(VLOOKUP(競技者データ入力シート!Y29,データ!$B$2:$C$111,2,0),""),IF($O23="女",IFERROR(VLOOKUP(競技者データ入力シート!Y29,データ!$F$2:$G$111,2,0),""))))</f>
        <v/>
      </c>
      <c r="Z23" t="str">
        <f>ASC(IF(競技者データ入力シート!Z29="","",競技者データ入力シート!Z29))</f>
        <v/>
      </c>
      <c r="AC23" s="4" t="str">
        <f>IF($O23="","",IF($O23="男",IFERROR(VLOOKUP(競技者データ入力シート!V29,データ!$B$2:$C$111,2,0),""),IF($O23="女",IFERROR(VLOOKUP(競技者データ入力シート!V29,データ!$F$2:$G$111,2,0),""))))</f>
        <v/>
      </c>
      <c r="AD23" t="str">
        <f>ASC(IF(競技者データ入力シート!W29="","",競技者データ入力シート!W29))</f>
        <v/>
      </c>
      <c r="AG23" s="4"/>
      <c r="AO23" s="4" t="str">
        <f>IF(競技者データ入力シート!$AB29="","",競技者データ入力シート!$AB29)</f>
        <v/>
      </c>
      <c r="AQ23" s="444" t="str">
        <f>IF(競技者データ入力シート!$AB29="","",VLOOKUP(Y23&amp;AO23,$CQ$2:$CR$13,2))</f>
        <v/>
      </c>
      <c r="AR23" s="444" t="str">
        <f>IF(競技者データ入力シート!$AB29="","",B23)</f>
        <v/>
      </c>
      <c r="AS23" s="444" t="str">
        <f>IF(競技者データ入力シート!$AB29="","",C23&amp;AO23)</f>
        <v/>
      </c>
      <c r="AT23" s="444"/>
      <c r="AU23" s="444" t="str">
        <f>IF(競技者データ入力シート!$AB29="","",C23&amp;AO23)</f>
        <v/>
      </c>
      <c r="AV23" s="444" t="str">
        <f>IF(競技者データ入力シート!$AB29="","",C23&amp;AO23)</f>
        <v/>
      </c>
      <c r="AW23" s="444"/>
      <c r="AX23" s="444" t="str">
        <f>IF(競技者データ入力シート!$AB29="","",競技者データ入力シート!$P29)</f>
        <v/>
      </c>
      <c r="AY23" s="4" t="str">
        <f>IF(競技者データ入力シート!AB29="","",COUNTIF($AQ$2:AQ23,AQ23))</f>
        <v/>
      </c>
      <c r="AZ23" s="444" t="str">
        <f t="shared" si="1"/>
        <v/>
      </c>
      <c r="BA23" s="444" t="str">
        <f t="shared" si="2"/>
        <v/>
      </c>
      <c r="BB23" s="444" t="str">
        <f t="shared" si="3"/>
        <v/>
      </c>
      <c r="BC23" s="444" t="str">
        <f t="shared" si="4"/>
        <v/>
      </c>
      <c r="BE23" s="444"/>
      <c r="BF23" s="444"/>
      <c r="BG23" s="444"/>
      <c r="BH23" s="444"/>
      <c r="BI23" s="444"/>
      <c r="BJ23" s="444"/>
      <c r="BK23" s="444"/>
      <c r="BL23" s="444"/>
      <c r="BM23" s="444"/>
      <c r="BO23" s="444"/>
      <c r="BP23" t="str">
        <f>IF(U23="","",(VLOOKUP($U23,データ!$P$2:$Q$56,2,0)))</f>
        <v/>
      </c>
      <c r="BQ23" t="str">
        <f>IF(Y23="","",VLOOKUP(Y23,データ!$P$2:$Q$56,2,0))</f>
        <v/>
      </c>
    </row>
    <row r="24" spans="2:69">
      <c r="B24" t="str">
        <f>IF(競技者データ入力シート!$S$2="","",競技者データ入力シート!$S$2)</f>
        <v/>
      </c>
      <c r="C24" t="str">
        <f>IF(競技者データ入力シート!$D30="","",競技者データ入力シート!$Y$2)</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4" t="str">
        <f>IF($O24="","",IF($O24="男",IFERROR(VLOOKUP(競技者データ入力シート!Q30,データ!$B$2:$C$111,2,0),""),IF($O24="女",IFERROR(VLOOKUP(競技者データ入力シート!Q30,データ!$F$2:$G$111,2,0),""))))</f>
        <v/>
      </c>
      <c r="V24" t="str">
        <f>ASC(IF(競技者データ入力シート!Q30="","",競技者データ入力シート!R30))</f>
        <v/>
      </c>
      <c r="W24" t="str">
        <f>IF(競技者データ入力シート!U30="","",1)</f>
        <v/>
      </c>
      <c r="Y24" s="4" t="str">
        <f>IF($O24="","",IF($O24="男",IFERROR(VLOOKUP(競技者データ入力シート!Y30,データ!$B$2:$C$111,2,0),""),IF($O24="女",IFERROR(VLOOKUP(競技者データ入力シート!Y30,データ!$F$2:$G$111,2,0),""))))</f>
        <v/>
      </c>
      <c r="Z24" t="str">
        <f>ASC(IF(競技者データ入力シート!Z30="","",競技者データ入力シート!Z30))</f>
        <v/>
      </c>
      <c r="AC24" s="4" t="str">
        <f>IF($O24="","",IF($O24="男",IFERROR(VLOOKUP(競技者データ入力シート!V30,データ!$B$2:$C$111,2,0),""),IF($O24="女",IFERROR(VLOOKUP(競技者データ入力シート!V30,データ!$F$2:$G$111,2,0),""))))</f>
        <v/>
      </c>
      <c r="AD24" t="str">
        <f>ASC(IF(競技者データ入力シート!W30="","",競技者データ入力シート!W30))</f>
        <v/>
      </c>
      <c r="AG24" s="4"/>
      <c r="AO24" s="4" t="str">
        <f>IF(競技者データ入力シート!$AB30="","",競技者データ入力シート!$AB30)</f>
        <v/>
      </c>
      <c r="AQ24" s="444" t="str">
        <f>IF(競技者データ入力シート!$AB30="","",VLOOKUP(Y24&amp;AO24,$CQ$2:$CR$13,2))</f>
        <v/>
      </c>
      <c r="AR24" s="444" t="str">
        <f>IF(競技者データ入力シート!$AB30="","",B24)</f>
        <v/>
      </c>
      <c r="AS24" s="444" t="str">
        <f>IF(競技者データ入力シート!$AB30="","",C24&amp;AO24)</f>
        <v/>
      </c>
      <c r="AT24" s="444"/>
      <c r="AU24" s="444" t="str">
        <f>IF(競技者データ入力シート!$AB30="","",C24&amp;AO24)</f>
        <v/>
      </c>
      <c r="AV24" s="444" t="str">
        <f>IF(競技者データ入力シート!$AB30="","",C24&amp;AO24)</f>
        <v/>
      </c>
      <c r="AW24" s="444"/>
      <c r="AX24" s="444" t="str">
        <f>IF(競技者データ入力シート!$AB30="","",競技者データ入力シート!$P30)</f>
        <v/>
      </c>
      <c r="AY24" s="4" t="str">
        <f>IF(競技者データ入力シート!AB30="","",COUNTIF($AQ$2:AQ24,AQ24))</f>
        <v/>
      </c>
      <c r="AZ24" s="444" t="str">
        <f t="shared" si="1"/>
        <v/>
      </c>
      <c r="BA24" s="444" t="str">
        <f t="shared" si="2"/>
        <v/>
      </c>
      <c r="BB24" s="444" t="str">
        <f t="shared" si="3"/>
        <v/>
      </c>
      <c r="BC24" s="444" t="str">
        <f t="shared" si="4"/>
        <v/>
      </c>
      <c r="BE24" s="444"/>
      <c r="BF24" s="444"/>
      <c r="BG24" s="444"/>
      <c r="BH24" s="444"/>
      <c r="BI24" s="444"/>
      <c r="BJ24" s="444"/>
      <c r="BK24" s="444"/>
      <c r="BL24" s="444"/>
      <c r="BM24" s="444"/>
      <c r="BO24" s="444"/>
      <c r="BP24" t="str">
        <f>IF(U24="","",(VLOOKUP($U24,データ!$P$2:$Q$56,2,0)))</f>
        <v/>
      </c>
      <c r="BQ24" t="str">
        <f>IF(Y24="","",VLOOKUP(Y24,データ!$P$2:$Q$56,2,0))</f>
        <v/>
      </c>
    </row>
    <row r="25" spans="2:69">
      <c r="B25" t="str">
        <f>IF(競技者データ入力シート!$S$2="","",競技者データ入力シート!$S$2)</f>
        <v/>
      </c>
      <c r="C25" t="str">
        <f>IF(競技者データ入力シート!$D31="","",競技者データ入力シート!$Y$2)</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4" t="str">
        <f>IF($O25="","",IF($O25="男",IFERROR(VLOOKUP(競技者データ入力シート!Q31,データ!$B$2:$C$111,2,0),""),IF($O25="女",IFERROR(VLOOKUP(競技者データ入力シート!Q31,データ!$F$2:$G$111,2,0),""))))</f>
        <v/>
      </c>
      <c r="V25" t="str">
        <f>ASC(IF(競技者データ入力シート!Q31="","",競技者データ入力シート!R31))</f>
        <v/>
      </c>
      <c r="W25" t="str">
        <f>IF(競技者データ入力シート!U31="","",1)</f>
        <v/>
      </c>
      <c r="Y25" s="4" t="str">
        <f>IF($O25="","",IF($O25="男",IFERROR(VLOOKUP(競技者データ入力シート!Y31,データ!$B$2:$C$111,2,0),""),IF($O25="女",IFERROR(VLOOKUP(競技者データ入力シート!Y31,データ!$F$2:$G$111,2,0),""))))</f>
        <v/>
      </c>
      <c r="Z25" t="str">
        <f>ASC(IF(競技者データ入力シート!Z31="","",競技者データ入力シート!Z31))</f>
        <v/>
      </c>
      <c r="AC25" s="4" t="str">
        <f>IF($O25="","",IF($O25="男",IFERROR(VLOOKUP(競技者データ入力シート!V31,データ!$B$2:$C$111,2,0),""),IF($O25="女",IFERROR(VLOOKUP(競技者データ入力シート!V31,データ!$F$2:$G$111,2,0),""))))</f>
        <v/>
      </c>
      <c r="AD25" t="str">
        <f>ASC(IF(競技者データ入力シート!W31="","",競技者データ入力シート!W31))</f>
        <v/>
      </c>
      <c r="AG25" s="4"/>
      <c r="AO25" s="4" t="str">
        <f>IF(競技者データ入力シート!$AB31="","",競技者データ入力シート!$AB31)</f>
        <v/>
      </c>
      <c r="AQ25" s="444" t="str">
        <f>IF(競技者データ入力シート!$AB31="","",VLOOKUP(Y25&amp;AO25,$CQ$2:$CR$13,2))</f>
        <v/>
      </c>
      <c r="AR25" s="444" t="str">
        <f>IF(競技者データ入力シート!$AB31="","",B25)</f>
        <v/>
      </c>
      <c r="AS25" s="444" t="str">
        <f>IF(競技者データ入力シート!$AB31="","",C25&amp;AO25)</f>
        <v/>
      </c>
      <c r="AT25" s="444"/>
      <c r="AU25" s="444" t="str">
        <f>IF(競技者データ入力シート!$AB31="","",C25&amp;AO25)</f>
        <v/>
      </c>
      <c r="AV25" s="444" t="str">
        <f>IF(競技者データ入力シート!$AB31="","",C25&amp;AO25)</f>
        <v/>
      </c>
      <c r="AW25" s="444"/>
      <c r="AX25" s="444" t="str">
        <f>IF(競技者データ入力シート!$AB31="","",競技者データ入力シート!$P31)</f>
        <v/>
      </c>
      <c r="AY25" s="4" t="str">
        <f>IF(競技者データ入力シート!AB31="","",COUNTIF($AQ$2:AQ25,AQ25))</f>
        <v/>
      </c>
      <c r="AZ25" s="444" t="str">
        <f t="shared" si="1"/>
        <v/>
      </c>
      <c r="BA25" s="444" t="str">
        <f t="shared" si="2"/>
        <v/>
      </c>
      <c r="BB25" s="444" t="str">
        <f t="shared" si="3"/>
        <v/>
      </c>
      <c r="BC25" s="444" t="str">
        <f t="shared" si="4"/>
        <v/>
      </c>
      <c r="BE25" s="444"/>
      <c r="BF25" s="444"/>
      <c r="BG25" s="444"/>
      <c r="BH25" s="444"/>
      <c r="BI25" s="444"/>
      <c r="BJ25" s="444"/>
      <c r="BK25" s="444"/>
      <c r="BL25" s="444"/>
      <c r="BM25" s="444"/>
      <c r="BO25" s="444"/>
      <c r="BP25" t="str">
        <f>IF(U25="","",(VLOOKUP($U25,データ!$P$2:$Q$56,2,0)))</f>
        <v/>
      </c>
      <c r="BQ25" t="str">
        <f>IF(Y25="","",VLOOKUP(Y25,データ!$P$2:$Q$56,2,0))</f>
        <v/>
      </c>
    </row>
    <row r="26" spans="2:69">
      <c r="B26" t="str">
        <f>IF(競技者データ入力シート!$S$2="","",競技者データ入力シート!$S$2)</f>
        <v/>
      </c>
      <c r="C26" t="str">
        <f>IF(競技者データ入力シート!$D32="","",競技者データ入力シート!$Y$2)</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4" t="str">
        <f>IF($O26="","",IF($O26="男",IFERROR(VLOOKUP(競技者データ入力シート!Q32,データ!$B$2:$C$111,2,0),""),IF($O26="女",IFERROR(VLOOKUP(競技者データ入力シート!Q32,データ!$F$2:$G$111,2,0),""))))</f>
        <v/>
      </c>
      <c r="V26" t="str">
        <f>ASC(IF(競技者データ入力シート!Q32="","",競技者データ入力シート!R32))</f>
        <v/>
      </c>
      <c r="W26" t="str">
        <f>IF(競技者データ入力シート!U32="","",1)</f>
        <v/>
      </c>
      <c r="Y26" s="4" t="str">
        <f>IF($O26="","",IF($O26="男",IFERROR(VLOOKUP(競技者データ入力シート!Y32,データ!$B$2:$C$111,2,0),""),IF($O26="女",IFERROR(VLOOKUP(競技者データ入力シート!Y32,データ!$F$2:$G$111,2,0),""))))</f>
        <v/>
      </c>
      <c r="Z26" t="str">
        <f>ASC(IF(競技者データ入力シート!Z32="","",競技者データ入力シート!Z32))</f>
        <v/>
      </c>
      <c r="AC26" s="4" t="str">
        <f>IF($O26="","",IF($O26="男",IFERROR(VLOOKUP(競技者データ入力シート!V32,データ!$B$2:$C$111,2,0),""),IF($O26="女",IFERROR(VLOOKUP(競技者データ入力シート!V32,データ!$F$2:$G$111,2,0),""))))</f>
        <v/>
      </c>
      <c r="AD26" t="str">
        <f>ASC(IF(競技者データ入力シート!W32="","",競技者データ入力シート!W32))</f>
        <v/>
      </c>
      <c r="AG26" s="4"/>
      <c r="AO26" s="4" t="str">
        <f>IF(競技者データ入力シート!$AB32="","",競技者データ入力シート!$AB32)</f>
        <v/>
      </c>
      <c r="AQ26" s="444" t="str">
        <f>IF(競技者データ入力シート!$AB32="","",VLOOKUP(Y26&amp;AO26,$CQ$2:$CR$13,2))</f>
        <v/>
      </c>
      <c r="AR26" s="444" t="str">
        <f>IF(競技者データ入力シート!$AB32="","",B26)</f>
        <v/>
      </c>
      <c r="AS26" s="444" t="str">
        <f>IF(競技者データ入力シート!$AB32="","",C26&amp;AO26)</f>
        <v/>
      </c>
      <c r="AT26" s="444"/>
      <c r="AU26" s="444" t="str">
        <f>IF(競技者データ入力シート!$AB32="","",C26&amp;AO26)</f>
        <v/>
      </c>
      <c r="AV26" s="444" t="str">
        <f>IF(競技者データ入力シート!$AB32="","",C26&amp;AO26)</f>
        <v/>
      </c>
      <c r="AW26" s="444"/>
      <c r="AX26" s="444" t="str">
        <f>IF(競技者データ入力シート!$AB32="","",競技者データ入力シート!$P32)</f>
        <v/>
      </c>
      <c r="AY26" s="4" t="str">
        <f>IF(競技者データ入力シート!AB32="","",COUNTIF($AQ$2:AQ26,AQ26))</f>
        <v/>
      </c>
      <c r="AZ26" s="444" t="str">
        <f t="shared" si="1"/>
        <v/>
      </c>
      <c r="BA26" s="444" t="str">
        <f t="shared" si="2"/>
        <v/>
      </c>
      <c r="BB26" s="444" t="str">
        <f t="shared" si="3"/>
        <v/>
      </c>
      <c r="BC26" s="444" t="str">
        <f t="shared" si="4"/>
        <v/>
      </c>
      <c r="BE26" s="444"/>
      <c r="BF26" s="444"/>
      <c r="BG26" s="444"/>
      <c r="BH26" s="444"/>
      <c r="BI26" s="444"/>
      <c r="BJ26" s="444"/>
      <c r="BK26" s="444"/>
      <c r="BL26" s="444"/>
      <c r="BM26" s="444"/>
      <c r="BO26" s="444"/>
      <c r="BP26" t="str">
        <f>IF(U26="","",(VLOOKUP($U26,データ!$P$2:$Q$56,2,0)))</f>
        <v/>
      </c>
      <c r="BQ26" t="str">
        <f>IF(Y26="","",VLOOKUP(Y26,データ!$P$2:$Q$56,2,0))</f>
        <v/>
      </c>
    </row>
    <row r="27" spans="2:69">
      <c r="B27" t="str">
        <f>IF(競技者データ入力シート!$S$2="","",競技者データ入力シート!$S$2)</f>
        <v/>
      </c>
      <c r="C27" t="str">
        <f>IF(競技者データ入力シート!$D33="","",競技者データ入力シート!$Y$2)</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4" t="str">
        <f>IF($O27="","",IF($O27="男",IFERROR(VLOOKUP(競技者データ入力シート!Q33,データ!$B$2:$C$111,2,0),""),IF($O27="女",IFERROR(VLOOKUP(競技者データ入力シート!Q33,データ!$F$2:$G$111,2,0),""))))</f>
        <v/>
      </c>
      <c r="V27" t="str">
        <f>ASC(IF(競技者データ入力シート!Q33="","",競技者データ入力シート!R33))</f>
        <v/>
      </c>
      <c r="W27" t="str">
        <f>IF(競技者データ入力シート!U33="","",1)</f>
        <v/>
      </c>
      <c r="Y27" s="4" t="str">
        <f>IF($O27="","",IF($O27="男",IFERROR(VLOOKUP(競技者データ入力シート!Y33,データ!$B$2:$C$111,2,0),""),IF($O27="女",IFERROR(VLOOKUP(競技者データ入力シート!Y33,データ!$F$2:$G$111,2,0),""))))</f>
        <v/>
      </c>
      <c r="Z27" t="str">
        <f>ASC(IF(競技者データ入力シート!Z33="","",競技者データ入力シート!Z33))</f>
        <v/>
      </c>
      <c r="AC27" s="4" t="str">
        <f>IF($O27="","",IF($O27="男",IFERROR(VLOOKUP(競技者データ入力シート!V33,データ!$B$2:$C$111,2,0),""),IF($O27="女",IFERROR(VLOOKUP(競技者データ入力シート!V33,データ!$F$2:$G$111,2,0),""))))</f>
        <v/>
      </c>
      <c r="AD27" t="str">
        <f>ASC(IF(競技者データ入力シート!W33="","",競技者データ入力シート!W33))</f>
        <v/>
      </c>
      <c r="AG27" s="4"/>
      <c r="AO27" s="4" t="str">
        <f>IF(競技者データ入力シート!$AB33="","",競技者データ入力シート!$AB33)</f>
        <v/>
      </c>
      <c r="AQ27" s="444" t="str">
        <f>IF(競技者データ入力シート!$AB33="","",VLOOKUP(Y27&amp;AO27,$CQ$2:$CR$13,2))</f>
        <v/>
      </c>
      <c r="AR27" s="444" t="str">
        <f>IF(競技者データ入力シート!$AB33="","",B27)</f>
        <v/>
      </c>
      <c r="AS27" s="444" t="str">
        <f>IF(競技者データ入力シート!$AB33="","",C27&amp;AO27)</f>
        <v/>
      </c>
      <c r="AT27" s="444"/>
      <c r="AU27" s="444" t="str">
        <f>IF(競技者データ入力シート!$AB33="","",C27&amp;AO27)</f>
        <v/>
      </c>
      <c r="AV27" s="444" t="str">
        <f>IF(競技者データ入力シート!$AB33="","",C27&amp;AO27)</f>
        <v/>
      </c>
      <c r="AW27" s="444"/>
      <c r="AX27" s="444" t="str">
        <f>IF(競技者データ入力シート!$AB33="","",競技者データ入力シート!$P33)</f>
        <v/>
      </c>
      <c r="AY27" s="4" t="str">
        <f>IF(競技者データ入力シート!AB33="","",COUNTIF($AQ$2:AQ27,AQ27))</f>
        <v/>
      </c>
      <c r="AZ27" s="444" t="str">
        <f t="shared" si="1"/>
        <v/>
      </c>
      <c r="BA27" s="444" t="str">
        <f t="shared" si="2"/>
        <v/>
      </c>
      <c r="BB27" s="444" t="str">
        <f t="shared" si="3"/>
        <v/>
      </c>
      <c r="BC27" s="444" t="str">
        <f t="shared" si="4"/>
        <v/>
      </c>
      <c r="BE27" s="444"/>
      <c r="BF27" s="444"/>
      <c r="BG27" s="444"/>
      <c r="BH27" s="444"/>
      <c r="BI27" s="444"/>
      <c r="BJ27" s="444"/>
      <c r="BK27" s="444"/>
      <c r="BL27" s="444"/>
      <c r="BM27" s="444"/>
      <c r="BO27" s="444"/>
      <c r="BP27" t="str">
        <f>IF(U27="","",(VLOOKUP($U27,データ!$P$2:$Q$56,2,0)))</f>
        <v/>
      </c>
      <c r="BQ27" t="str">
        <f>IF(Y27="","",VLOOKUP(Y27,データ!$P$2:$Q$56,2,0))</f>
        <v/>
      </c>
    </row>
    <row r="28" spans="2:69">
      <c r="B28" t="str">
        <f>IF(競技者データ入力シート!$S$2="","",競技者データ入力シート!$S$2)</f>
        <v/>
      </c>
      <c r="C28" t="str">
        <f>IF(競技者データ入力シート!$D34="","",競技者データ入力シート!$Y$2)</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4" t="str">
        <f>IF($O28="","",IF($O28="男",IFERROR(VLOOKUP(競技者データ入力シート!Q34,データ!$B$2:$C$111,2,0),""),IF($O28="女",IFERROR(VLOOKUP(競技者データ入力シート!Q34,データ!$F$2:$G$111,2,0),""))))</f>
        <v/>
      </c>
      <c r="V28" t="str">
        <f>ASC(IF(競技者データ入力シート!Q34="","",競技者データ入力シート!R34))</f>
        <v/>
      </c>
      <c r="W28" t="str">
        <f>IF(競技者データ入力シート!U34="","",1)</f>
        <v/>
      </c>
      <c r="Y28" s="4" t="str">
        <f>IF($O28="","",IF($O28="男",IFERROR(VLOOKUP(競技者データ入力シート!Y34,データ!$B$2:$C$111,2,0),""),IF($O28="女",IFERROR(VLOOKUP(競技者データ入力シート!Y34,データ!$F$2:$G$111,2,0),""))))</f>
        <v/>
      </c>
      <c r="Z28" t="str">
        <f>ASC(IF(競技者データ入力シート!Z34="","",競技者データ入力シート!Z34))</f>
        <v/>
      </c>
      <c r="AC28" s="4" t="str">
        <f>IF($O28="","",IF($O28="男",IFERROR(VLOOKUP(競技者データ入力シート!V34,データ!$B$2:$C$111,2,0),""),IF($O28="女",IFERROR(VLOOKUP(競技者データ入力シート!V34,データ!$F$2:$G$111,2,0),""))))</f>
        <v/>
      </c>
      <c r="AD28" t="str">
        <f>ASC(IF(競技者データ入力シート!W34="","",競技者データ入力シート!W34))</f>
        <v/>
      </c>
      <c r="AG28" s="4"/>
      <c r="AO28" s="4" t="str">
        <f>IF(競技者データ入力シート!$AB34="","",競技者データ入力シート!$AB34)</f>
        <v/>
      </c>
      <c r="AQ28" s="444" t="str">
        <f>IF(競技者データ入力シート!$AB34="","",VLOOKUP(Y28&amp;AO28,$CQ$2:$CR$13,2))</f>
        <v/>
      </c>
      <c r="AR28" s="444" t="str">
        <f>IF(競技者データ入力シート!$AB34="","",B28)</f>
        <v/>
      </c>
      <c r="AS28" s="444" t="str">
        <f>IF(競技者データ入力シート!$AB34="","",C28&amp;AO28)</f>
        <v/>
      </c>
      <c r="AT28" s="444"/>
      <c r="AU28" s="444" t="str">
        <f>IF(競技者データ入力シート!$AB34="","",C28&amp;AO28)</f>
        <v/>
      </c>
      <c r="AV28" s="444" t="str">
        <f>IF(競技者データ入力シート!$AB34="","",C28&amp;AO28)</f>
        <v/>
      </c>
      <c r="AW28" s="444"/>
      <c r="AX28" s="444" t="str">
        <f>IF(競技者データ入力シート!$AB34="","",競技者データ入力シート!$P34)</f>
        <v/>
      </c>
      <c r="AY28" s="4" t="str">
        <f>IF(競技者データ入力シート!AB34="","",COUNTIF($AQ$2:AQ28,AQ28))</f>
        <v/>
      </c>
      <c r="AZ28" s="444" t="str">
        <f t="shared" si="1"/>
        <v/>
      </c>
      <c r="BA28" s="444" t="str">
        <f t="shared" si="2"/>
        <v/>
      </c>
      <c r="BB28" s="444" t="str">
        <f t="shared" si="3"/>
        <v/>
      </c>
      <c r="BC28" s="444" t="str">
        <f t="shared" si="4"/>
        <v/>
      </c>
      <c r="BE28" s="444"/>
      <c r="BF28" s="444"/>
      <c r="BG28" s="444"/>
      <c r="BH28" s="444"/>
      <c r="BI28" s="444"/>
      <c r="BJ28" s="444"/>
      <c r="BK28" s="444"/>
      <c r="BL28" s="444"/>
      <c r="BM28" s="444"/>
      <c r="BO28" s="444"/>
      <c r="BP28" t="str">
        <f>IF(U28="","",(VLOOKUP($U28,データ!$P$2:$Q$56,2,0)))</f>
        <v/>
      </c>
      <c r="BQ28" t="str">
        <f>IF(Y28="","",VLOOKUP(Y28,データ!$P$2:$Q$56,2,0))</f>
        <v/>
      </c>
    </row>
    <row r="29" spans="2:69">
      <c r="B29" t="str">
        <f>IF(競技者データ入力シート!$S$2="","",競技者データ入力シート!$S$2)</f>
        <v/>
      </c>
      <c r="C29" t="str">
        <f>IF(競技者データ入力シート!$D35="","",競技者データ入力シート!$Y$2)</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4" t="str">
        <f>IF($O29="","",IF($O29="男",IFERROR(VLOOKUP(競技者データ入力シート!Q35,データ!$B$2:$C$111,2,0),""),IF($O29="女",IFERROR(VLOOKUP(競技者データ入力シート!Q35,データ!$F$2:$G$111,2,0),""))))</f>
        <v/>
      </c>
      <c r="V29" t="str">
        <f>ASC(IF(競技者データ入力シート!Q35="","",競技者データ入力シート!R35))</f>
        <v/>
      </c>
      <c r="W29" t="str">
        <f>IF(競技者データ入力シート!U35="","",1)</f>
        <v/>
      </c>
      <c r="Y29" s="4" t="str">
        <f>IF($O29="","",IF($O29="男",IFERROR(VLOOKUP(競技者データ入力シート!Y35,データ!$B$2:$C$111,2,0),""),IF($O29="女",IFERROR(VLOOKUP(競技者データ入力シート!Y35,データ!$F$2:$G$111,2,0),""))))</f>
        <v/>
      </c>
      <c r="Z29" t="str">
        <f>ASC(IF(競技者データ入力シート!Z35="","",競技者データ入力シート!Z35))</f>
        <v/>
      </c>
      <c r="AC29" s="4" t="str">
        <f>IF($O29="","",IF($O29="男",IFERROR(VLOOKUP(競技者データ入力シート!V35,データ!$B$2:$C$111,2,0),""),IF($O29="女",IFERROR(VLOOKUP(競技者データ入力シート!V35,データ!$F$2:$G$111,2,0),""))))</f>
        <v/>
      </c>
      <c r="AD29" t="str">
        <f>ASC(IF(競技者データ入力シート!W35="","",競技者データ入力シート!W35))</f>
        <v/>
      </c>
      <c r="AG29" s="4"/>
      <c r="AO29" s="4" t="str">
        <f>IF(競技者データ入力シート!$AB35="","",競技者データ入力シート!$AB35)</f>
        <v/>
      </c>
      <c r="AQ29" s="444" t="str">
        <f>IF(競技者データ入力シート!$AB35="","",VLOOKUP(Y29&amp;AO29,$CQ$2:$CR$13,2))</f>
        <v/>
      </c>
      <c r="AR29" s="444" t="str">
        <f>IF(競技者データ入力シート!$AB35="","",B29)</f>
        <v/>
      </c>
      <c r="AS29" s="444" t="str">
        <f>IF(競技者データ入力シート!$AB35="","",C29&amp;AO29)</f>
        <v/>
      </c>
      <c r="AT29" s="444"/>
      <c r="AU29" s="444" t="str">
        <f>IF(競技者データ入力シート!$AB35="","",C29&amp;AO29)</f>
        <v/>
      </c>
      <c r="AV29" s="444" t="str">
        <f>IF(競技者データ入力シート!$AB35="","",C29&amp;AO29)</f>
        <v/>
      </c>
      <c r="AW29" s="444"/>
      <c r="AX29" s="444" t="str">
        <f>IF(競技者データ入力シート!$AB35="","",競技者データ入力シート!$P35)</f>
        <v/>
      </c>
      <c r="AY29" s="4" t="str">
        <f>IF(競技者データ入力シート!AB35="","",COUNTIF($AQ$2:AQ29,AQ29))</f>
        <v/>
      </c>
      <c r="AZ29" s="444" t="str">
        <f t="shared" si="1"/>
        <v/>
      </c>
      <c r="BA29" s="444" t="str">
        <f t="shared" si="2"/>
        <v/>
      </c>
      <c r="BB29" s="444" t="str">
        <f t="shared" si="3"/>
        <v/>
      </c>
      <c r="BC29" s="444" t="str">
        <f t="shared" si="4"/>
        <v/>
      </c>
      <c r="BE29" s="444"/>
      <c r="BF29" s="444"/>
      <c r="BG29" s="444"/>
      <c r="BH29" s="444"/>
      <c r="BI29" s="444"/>
      <c r="BJ29" s="444"/>
      <c r="BK29" s="444"/>
      <c r="BL29" s="444"/>
      <c r="BM29" s="444"/>
      <c r="BO29" s="444"/>
      <c r="BP29" t="str">
        <f>IF(U29="","",(VLOOKUP($U29,データ!$P$2:$Q$56,2,0)))</f>
        <v/>
      </c>
      <c r="BQ29" t="str">
        <f>IF(Y29="","",VLOOKUP(Y29,データ!$P$2:$Q$56,2,0))</f>
        <v/>
      </c>
    </row>
    <row r="30" spans="2:69">
      <c r="B30" t="str">
        <f>IF(競技者データ入力シート!$S$2="","",競技者データ入力シート!$S$2)</f>
        <v/>
      </c>
      <c r="C30" t="str">
        <f>IF(競技者データ入力シート!$D36="","",競技者データ入力シート!$Y$2)</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4" t="str">
        <f>IF($O30="","",IF($O30="男",IFERROR(VLOOKUP(競技者データ入力シート!Q36,データ!$B$2:$C$111,2,0),""),IF($O30="女",IFERROR(VLOOKUP(競技者データ入力シート!Q36,データ!$F$2:$G$111,2,0),""))))</f>
        <v/>
      </c>
      <c r="V30" t="str">
        <f>ASC(IF(競技者データ入力シート!Q36="","",競技者データ入力シート!R36))</f>
        <v/>
      </c>
      <c r="W30" t="str">
        <f>IF(競技者データ入力シート!U36="","",1)</f>
        <v/>
      </c>
      <c r="Y30" s="4" t="str">
        <f>IF($O30="","",IF($O30="男",IFERROR(VLOOKUP(競技者データ入力シート!Y36,データ!$B$2:$C$111,2,0),""),IF($O30="女",IFERROR(VLOOKUP(競技者データ入力シート!Y36,データ!$F$2:$G$111,2,0),""))))</f>
        <v/>
      </c>
      <c r="Z30" t="str">
        <f>ASC(IF(競技者データ入力シート!Z36="","",競技者データ入力シート!Z36))</f>
        <v/>
      </c>
      <c r="AC30" s="4" t="str">
        <f>IF($O30="","",IF($O30="男",IFERROR(VLOOKUP(競技者データ入力シート!V36,データ!$B$2:$C$111,2,0),""),IF($O30="女",IFERROR(VLOOKUP(競技者データ入力シート!V36,データ!$F$2:$G$111,2,0),""))))</f>
        <v/>
      </c>
      <c r="AD30" t="str">
        <f>ASC(IF(競技者データ入力シート!W36="","",競技者データ入力シート!W36))</f>
        <v/>
      </c>
      <c r="AG30" s="4"/>
      <c r="AO30" s="4" t="str">
        <f>IF(競技者データ入力シート!$AB36="","",競技者データ入力シート!$AB36)</f>
        <v/>
      </c>
      <c r="AQ30" s="444" t="str">
        <f>IF(競技者データ入力シート!$AB36="","",VLOOKUP(Y30&amp;AO30,$CQ$2:$CR$13,2))</f>
        <v/>
      </c>
      <c r="AR30" s="444" t="str">
        <f>IF(競技者データ入力シート!$AB36="","",B30)</f>
        <v/>
      </c>
      <c r="AS30" s="444" t="str">
        <f>IF(競技者データ入力シート!$AB36="","",C30&amp;AO30)</f>
        <v/>
      </c>
      <c r="AT30" s="444"/>
      <c r="AU30" s="444" t="str">
        <f>IF(競技者データ入力シート!$AB36="","",C30&amp;AO30)</f>
        <v/>
      </c>
      <c r="AV30" s="444" t="str">
        <f>IF(競技者データ入力シート!$AB36="","",C30&amp;AO30)</f>
        <v/>
      </c>
      <c r="AW30" s="444"/>
      <c r="AX30" s="444" t="str">
        <f>IF(競技者データ入力シート!$AB36="","",競技者データ入力シート!$P36)</f>
        <v/>
      </c>
      <c r="AY30" s="4" t="str">
        <f>IF(競技者データ入力シート!AB36="","",COUNTIF($AQ$2:AQ30,AQ30))</f>
        <v/>
      </c>
      <c r="AZ30" s="444" t="str">
        <f t="shared" si="1"/>
        <v/>
      </c>
      <c r="BA30" s="444" t="str">
        <f t="shared" si="2"/>
        <v/>
      </c>
      <c r="BB30" s="444" t="str">
        <f t="shared" si="3"/>
        <v/>
      </c>
      <c r="BC30" s="444" t="str">
        <f t="shared" si="4"/>
        <v/>
      </c>
      <c r="BE30" s="444"/>
      <c r="BF30" s="444"/>
      <c r="BG30" s="444"/>
      <c r="BH30" s="444"/>
      <c r="BI30" s="444"/>
      <c r="BJ30" s="444"/>
      <c r="BK30" s="444"/>
      <c r="BL30" s="444"/>
      <c r="BM30" s="444"/>
      <c r="BO30" s="444"/>
      <c r="BP30" t="str">
        <f>IF(U30="","",(VLOOKUP($U30,データ!$P$2:$Q$56,2,0)))</f>
        <v/>
      </c>
      <c r="BQ30" t="str">
        <f>IF(Y30="","",VLOOKUP(Y30,データ!$P$2:$Q$56,2,0))</f>
        <v/>
      </c>
    </row>
    <row r="31" spans="2:69">
      <c r="B31" t="str">
        <f>IF(競技者データ入力シート!$S$2="","",競技者データ入力シート!$S$2)</f>
        <v/>
      </c>
      <c r="C31" t="str">
        <f>IF(競技者データ入力シート!$D37="","",競技者データ入力シート!$Y$2)</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4" t="str">
        <f>IF($O31="","",IF($O31="男",IFERROR(VLOOKUP(競技者データ入力シート!Q37,データ!$B$2:$C$111,2,0),""),IF($O31="女",IFERROR(VLOOKUP(競技者データ入力シート!Q37,データ!$F$2:$G$111,2,0),""))))</f>
        <v/>
      </c>
      <c r="V31" t="str">
        <f>ASC(IF(競技者データ入力シート!Q37="","",競技者データ入力シート!R37))</f>
        <v/>
      </c>
      <c r="W31" t="str">
        <f>IF(競技者データ入力シート!U37="","",1)</f>
        <v/>
      </c>
      <c r="Y31" s="4" t="str">
        <f>IF($O31="","",IF($O31="男",IFERROR(VLOOKUP(競技者データ入力シート!Y37,データ!$B$2:$C$111,2,0),""),IF($O31="女",IFERROR(VLOOKUP(競技者データ入力シート!Y37,データ!$F$2:$G$111,2,0),""))))</f>
        <v/>
      </c>
      <c r="Z31" t="str">
        <f>ASC(IF(競技者データ入力シート!Z37="","",競技者データ入力シート!Z37))</f>
        <v/>
      </c>
      <c r="AC31" s="4" t="str">
        <f>IF($O31="","",IF($O31="男",IFERROR(VLOOKUP(競技者データ入力シート!V37,データ!$B$2:$C$111,2,0),""),IF($O31="女",IFERROR(VLOOKUP(競技者データ入力シート!V37,データ!$F$2:$G$111,2,0),""))))</f>
        <v/>
      </c>
      <c r="AD31" t="str">
        <f>ASC(IF(競技者データ入力シート!W37="","",競技者データ入力シート!W37))</f>
        <v/>
      </c>
      <c r="AG31" s="4"/>
      <c r="AO31" s="4" t="str">
        <f>IF(競技者データ入力シート!$AB37="","",競技者データ入力シート!$AB37)</f>
        <v/>
      </c>
      <c r="AQ31" s="444" t="str">
        <f>IF(競技者データ入力シート!$AB37="","",VLOOKUP(Y31&amp;AO31,$CQ$2:$CR$13,2))</f>
        <v/>
      </c>
      <c r="AR31" s="444" t="str">
        <f>IF(競技者データ入力シート!$AB37="","",B31)</f>
        <v/>
      </c>
      <c r="AS31" s="444" t="str">
        <f>IF(競技者データ入力シート!$AB37="","",C31&amp;AO31)</f>
        <v/>
      </c>
      <c r="AT31" s="444"/>
      <c r="AU31" s="444" t="str">
        <f>IF(競技者データ入力シート!$AB37="","",C31&amp;AO31)</f>
        <v/>
      </c>
      <c r="AV31" s="444" t="str">
        <f>IF(競技者データ入力シート!$AB37="","",C31&amp;AO31)</f>
        <v/>
      </c>
      <c r="AW31" s="444"/>
      <c r="AX31" s="444" t="str">
        <f>IF(競技者データ入力シート!$AB37="","",競技者データ入力シート!$P37)</f>
        <v/>
      </c>
      <c r="AY31" s="4" t="str">
        <f>IF(競技者データ入力シート!AB37="","",COUNTIF($AQ$2:AQ31,AQ31))</f>
        <v/>
      </c>
      <c r="AZ31" s="444" t="str">
        <f t="shared" si="1"/>
        <v/>
      </c>
      <c r="BA31" s="444" t="str">
        <f t="shared" si="2"/>
        <v/>
      </c>
      <c r="BB31" s="444" t="str">
        <f t="shared" si="3"/>
        <v/>
      </c>
      <c r="BC31" s="444" t="str">
        <f t="shared" si="4"/>
        <v/>
      </c>
      <c r="BE31" s="444"/>
      <c r="BF31" s="444"/>
      <c r="BG31" s="444"/>
      <c r="BH31" s="444"/>
      <c r="BI31" s="444"/>
      <c r="BJ31" s="444"/>
      <c r="BK31" s="444"/>
      <c r="BL31" s="444"/>
      <c r="BM31" s="444"/>
      <c r="BO31" s="444"/>
      <c r="BP31" t="str">
        <f>IF(U31="","",(VLOOKUP($U31,データ!$P$2:$Q$56,2,0)))</f>
        <v/>
      </c>
      <c r="BQ31" t="str">
        <f>IF(Y31="","",VLOOKUP(Y31,データ!$P$2:$Q$56,2,0))</f>
        <v/>
      </c>
    </row>
    <row r="32" spans="2:69">
      <c r="B32" t="str">
        <f>IF(競技者データ入力シート!$S$2="","",競技者データ入力シート!$S$2)</f>
        <v/>
      </c>
      <c r="C32" t="str">
        <f>IF(競技者データ入力シート!$D38="","",競技者データ入力シート!$Y$2)</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4" t="str">
        <f>IF($O32="","",IF($O32="男",IFERROR(VLOOKUP(競技者データ入力シート!Q38,データ!$B$2:$C$111,2,0),""),IF($O32="女",IFERROR(VLOOKUP(競技者データ入力シート!Q38,データ!$F$2:$G$111,2,0),""))))</f>
        <v/>
      </c>
      <c r="V32" t="str">
        <f>ASC(IF(競技者データ入力シート!Q38="","",競技者データ入力シート!R38))</f>
        <v/>
      </c>
      <c r="W32" t="str">
        <f>IF(競技者データ入力シート!U38="","",1)</f>
        <v/>
      </c>
      <c r="Y32" s="4" t="str">
        <f>IF($O32="","",IF($O32="男",IFERROR(VLOOKUP(競技者データ入力シート!Y38,データ!$B$2:$C$111,2,0),""),IF($O32="女",IFERROR(VLOOKUP(競技者データ入力シート!Y38,データ!$F$2:$G$111,2,0),""))))</f>
        <v/>
      </c>
      <c r="Z32" t="str">
        <f>ASC(IF(競技者データ入力シート!Z38="","",競技者データ入力シート!Z38))</f>
        <v/>
      </c>
      <c r="AC32" s="4" t="str">
        <f>IF($O32="","",IF($O32="男",IFERROR(VLOOKUP(競技者データ入力シート!V38,データ!$B$2:$C$111,2,0),""),IF($O32="女",IFERROR(VLOOKUP(競技者データ入力シート!V38,データ!$F$2:$G$111,2,0),""))))</f>
        <v/>
      </c>
      <c r="AD32" t="str">
        <f>ASC(IF(競技者データ入力シート!W38="","",競技者データ入力シート!W38))</f>
        <v/>
      </c>
      <c r="AG32" s="4"/>
      <c r="AO32" s="4" t="str">
        <f>IF(競技者データ入力シート!$AB38="","",競技者データ入力シート!$AB38)</f>
        <v/>
      </c>
      <c r="AQ32" s="444" t="str">
        <f>IF(競技者データ入力シート!$AB38="","",VLOOKUP(Y32&amp;AO32,$CQ$2:$CR$13,2))</f>
        <v/>
      </c>
      <c r="AR32" s="444" t="str">
        <f>IF(競技者データ入力シート!$AB38="","",B32)</f>
        <v/>
      </c>
      <c r="AS32" s="444" t="str">
        <f>IF(競技者データ入力シート!$AB38="","",C32&amp;AO32)</f>
        <v/>
      </c>
      <c r="AT32" s="444"/>
      <c r="AU32" s="444" t="str">
        <f>IF(競技者データ入力シート!$AB38="","",C32&amp;AO32)</f>
        <v/>
      </c>
      <c r="AV32" s="444" t="str">
        <f>IF(競技者データ入力シート!$AB38="","",C32&amp;AO32)</f>
        <v/>
      </c>
      <c r="AW32" s="444"/>
      <c r="AX32" s="444" t="str">
        <f>IF(競技者データ入力シート!$AB38="","",競技者データ入力シート!$P38)</f>
        <v/>
      </c>
      <c r="AY32" s="4" t="str">
        <f>IF(競技者データ入力シート!AB38="","",COUNTIF($AQ$2:AQ32,AQ32))</f>
        <v/>
      </c>
      <c r="AZ32" s="444" t="str">
        <f t="shared" si="1"/>
        <v/>
      </c>
      <c r="BA32" s="444" t="str">
        <f t="shared" si="2"/>
        <v/>
      </c>
      <c r="BB32" s="444" t="str">
        <f t="shared" si="3"/>
        <v/>
      </c>
      <c r="BC32" s="444" t="str">
        <f t="shared" si="4"/>
        <v/>
      </c>
      <c r="BE32" s="444"/>
      <c r="BF32" s="444"/>
      <c r="BG32" s="444"/>
      <c r="BH32" s="444"/>
      <c r="BI32" s="444"/>
      <c r="BJ32" s="444"/>
      <c r="BK32" s="444"/>
      <c r="BL32" s="444"/>
      <c r="BM32" s="444"/>
      <c r="BO32" s="444"/>
      <c r="BP32" t="str">
        <f>IF(U32="","",(VLOOKUP($U32,データ!$P$2:$Q$56,2,0)))</f>
        <v/>
      </c>
      <c r="BQ32" t="str">
        <f>IF(Y32="","",VLOOKUP(Y32,データ!$P$2:$Q$56,2,0))</f>
        <v/>
      </c>
    </row>
    <row r="33" spans="2:69">
      <c r="B33" t="str">
        <f>IF(競技者データ入力シート!$S$2="","",競技者データ入力シート!$S$2)</f>
        <v/>
      </c>
      <c r="C33" t="str">
        <f>IF(競技者データ入力シート!$D39="","",競技者データ入力シート!$Y$2)</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4" t="str">
        <f>IF($O33="","",IF($O33="男",IFERROR(VLOOKUP(競技者データ入力シート!Q39,データ!$B$2:$C$111,2,0),""),IF($O33="女",IFERROR(VLOOKUP(競技者データ入力シート!Q39,データ!$F$2:$G$111,2,0),""))))</f>
        <v/>
      </c>
      <c r="V33" t="str">
        <f>ASC(IF(競技者データ入力シート!Q39="","",競技者データ入力シート!R39))</f>
        <v/>
      </c>
      <c r="W33" t="str">
        <f>IF(競技者データ入力シート!U39="","",1)</f>
        <v/>
      </c>
      <c r="Y33" s="4" t="str">
        <f>IF($O33="","",IF($O33="男",IFERROR(VLOOKUP(競技者データ入力シート!Y39,データ!$B$2:$C$111,2,0),""),IF($O33="女",IFERROR(VLOOKUP(競技者データ入力シート!Y39,データ!$F$2:$G$111,2,0),""))))</f>
        <v/>
      </c>
      <c r="Z33" t="str">
        <f>ASC(IF(競技者データ入力シート!Z39="","",競技者データ入力シート!Z39))</f>
        <v/>
      </c>
      <c r="AC33" s="4" t="str">
        <f>IF($O33="","",IF($O33="男",IFERROR(VLOOKUP(競技者データ入力シート!V39,データ!$B$2:$C$111,2,0),""),IF($O33="女",IFERROR(VLOOKUP(競技者データ入力シート!V39,データ!$F$2:$G$111,2,0),""))))</f>
        <v/>
      </c>
      <c r="AD33" t="str">
        <f>ASC(IF(競技者データ入力シート!W39="","",競技者データ入力シート!W39))</f>
        <v/>
      </c>
      <c r="AG33" s="4"/>
      <c r="AO33" s="4" t="str">
        <f>IF(競技者データ入力シート!$AB39="","",競技者データ入力シート!$AB39)</f>
        <v/>
      </c>
      <c r="AQ33" s="444" t="str">
        <f>IF(競技者データ入力シート!$AB39="","",VLOOKUP(Y33&amp;AO33,$CQ$2:$CR$13,2))</f>
        <v/>
      </c>
      <c r="AR33" s="444" t="str">
        <f>IF(競技者データ入力シート!$AB39="","",B33)</f>
        <v/>
      </c>
      <c r="AS33" s="444" t="str">
        <f>IF(競技者データ入力シート!$AB39="","",C33&amp;AO33)</f>
        <v/>
      </c>
      <c r="AT33" s="444"/>
      <c r="AU33" s="444" t="str">
        <f>IF(競技者データ入力シート!$AB39="","",C33&amp;AO33)</f>
        <v/>
      </c>
      <c r="AV33" s="444" t="str">
        <f>IF(競技者データ入力シート!$AB39="","",C33&amp;AO33)</f>
        <v/>
      </c>
      <c r="AW33" s="444"/>
      <c r="AX33" s="444" t="str">
        <f>IF(競技者データ入力シート!$AB39="","",競技者データ入力シート!$P39)</f>
        <v/>
      </c>
      <c r="AY33" s="4" t="str">
        <f>IF(競技者データ入力シート!AB39="","",COUNTIF($AQ$2:AQ33,AQ33))</f>
        <v/>
      </c>
      <c r="AZ33" s="444" t="str">
        <f t="shared" si="1"/>
        <v/>
      </c>
      <c r="BA33" s="444" t="str">
        <f t="shared" si="2"/>
        <v/>
      </c>
      <c r="BB33" s="444" t="str">
        <f t="shared" si="3"/>
        <v/>
      </c>
      <c r="BC33" s="444" t="str">
        <f t="shared" si="4"/>
        <v/>
      </c>
      <c r="BE33" s="444"/>
      <c r="BF33" s="444"/>
      <c r="BG33" s="444"/>
      <c r="BH33" s="444"/>
      <c r="BI33" s="444"/>
      <c r="BJ33" s="444"/>
      <c r="BK33" s="444"/>
      <c r="BL33" s="444"/>
      <c r="BM33" s="444"/>
      <c r="BO33" s="444"/>
      <c r="BP33" t="str">
        <f>IF(U33="","",(VLOOKUP($U33,データ!$P$2:$Q$56,2,0)))</f>
        <v/>
      </c>
      <c r="BQ33" t="str">
        <f>IF(Y33="","",VLOOKUP(Y33,データ!$P$2:$Q$56,2,0))</f>
        <v/>
      </c>
    </row>
    <row r="34" spans="2:69">
      <c r="B34" t="str">
        <f>IF(競技者データ入力シート!$S$2="","",競技者データ入力シート!$S$2)</f>
        <v/>
      </c>
      <c r="C34" t="str">
        <f>IF(競技者データ入力シート!$D40="","",競技者データ入力シート!$Y$2)</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ref="L34:L52" si="5">J34</f>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4" t="str">
        <f>IF($O34="","",IF($O34="男",IFERROR(VLOOKUP(競技者データ入力シート!Q40,データ!$B$2:$C$111,2,0),""),IF($O34="女",IFERROR(VLOOKUP(競技者データ入力シート!Q40,データ!$F$2:$G$111,2,0),""))))</f>
        <v/>
      </c>
      <c r="V34" t="str">
        <f>ASC(IF(競技者データ入力シート!Q40="","",競技者データ入力シート!R40))</f>
        <v/>
      </c>
      <c r="W34" t="str">
        <f>IF(競技者データ入力シート!U40="","",1)</f>
        <v/>
      </c>
      <c r="Y34" s="4" t="str">
        <f>IF($O34="","",IF($O34="男",IFERROR(VLOOKUP(競技者データ入力シート!Y40,データ!$B$2:$C$111,2,0),""),IF($O34="女",IFERROR(VLOOKUP(競技者データ入力シート!Y40,データ!$F$2:$G$111,2,0),""))))</f>
        <v/>
      </c>
      <c r="Z34" t="str">
        <f>ASC(IF(競技者データ入力シート!Z40="","",競技者データ入力シート!Z40))</f>
        <v/>
      </c>
      <c r="AC34" s="4" t="str">
        <f>IF($O34="","",IF($O34="男",IFERROR(VLOOKUP(競技者データ入力シート!V40,データ!$B$2:$C$111,2,0),""),IF($O34="女",IFERROR(VLOOKUP(競技者データ入力シート!V40,データ!$F$2:$G$111,2,0),""))))</f>
        <v/>
      </c>
      <c r="AD34" t="str">
        <f>ASC(IF(競技者データ入力シート!W40="","",競技者データ入力シート!W40))</f>
        <v/>
      </c>
      <c r="AG34" s="4"/>
      <c r="AO34" s="4" t="str">
        <f>IF(競技者データ入力シート!$AB40="","",競技者データ入力シート!$AB40)</f>
        <v/>
      </c>
      <c r="AQ34" s="444" t="str">
        <f>IF(競技者データ入力シート!$AB40="","",VLOOKUP(Y34&amp;AO34,$CQ$2:$CR$13,2))</f>
        <v/>
      </c>
      <c r="AR34" s="444" t="str">
        <f>IF(競技者データ入力シート!$AB40="","",B34)</f>
        <v/>
      </c>
      <c r="AS34" s="444" t="str">
        <f>IF(競技者データ入力シート!$AB40="","",C34&amp;AO34)</f>
        <v/>
      </c>
      <c r="AT34" s="444"/>
      <c r="AU34" s="444" t="str">
        <f>IF(競技者データ入力シート!$AB40="","",C34&amp;AO34)</f>
        <v/>
      </c>
      <c r="AV34" s="444" t="str">
        <f>IF(競技者データ入力シート!$AB40="","",C34&amp;AO34)</f>
        <v/>
      </c>
      <c r="AW34" s="444"/>
      <c r="AX34" s="444" t="str">
        <f>IF(競技者データ入力シート!$AB40="","",競技者データ入力シート!$P40)</f>
        <v/>
      </c>
      <c r="AY34" s="4" t="str">
        <f>IF(競技者データ入力シート!AB40="","",COUNTIF($AQ$2:AQ34,AQ34))</f>
        <v/>
      </c>
      <c r="AZ34" s="444" t="str">
        <f t="shared" ref="AZ34:AZ52" si="6">IF($AO34="","",E34)</f>
        <v/>
      </c>
      <c r="BA34" s="444" t="str">
        <f t="shared" ref="BA34:BA52" si="7">IF($AO34="","",J34)</f>
        <v/>
      </c>
      <c r="BB34" s="444" t="str">
        <f t="shared" ref="BB34:BB52" si="8">IF($AO34="","",Y34)</f>
        <v/>
      </c>
      <c r="BC34" s="444" t="str">
        <f t="shared" ref="BC34:BC52" si="9">IF($AO34="","",Z34)</f>
        <v/>
      </c>
      <c r="BE34" s="444"/>
      <c r="BF34" s="444"/>
      <c r="BG34" s="444"/>
      <c r="BH34" s="444"/>
      <c r="BI34" s="444"/>
      <c r="BJ34" s="444"/>
      <c r="BK34" s="444"/>
      <c r="BL34" s="444"/>
      <c r="BM34" s="444"/>
      <c r="BO34" s="444"/>
      <c r="BP34" t="str">
        <f>IF(U34="","",(VLOOKUP($U34,データ!$P$2:$Q$56,2,0)))</f>
        <v/>
      </c>
      <c r="BQ34" t="str">
        <f>IF(Y34="","",VLOOKUP(Y34,データ!$P$2:$Q$56,2,0))</f>
        <v/>
      </c>
    </row>
    <row r="35" spans="2:69">
      <c r="B35" t="str">
        <f>IF(競技者データ入力シート!$S$2="","",競技者データ入力シート!$S$2)</f>
        <v/>
      </c>
      <c r="C35" t="str">
        <f>IF(競技者データ入力シート!$D41="","",競技者データ入力シート!$Y$2)</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5"/>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4" t="str">
        <f>IF($O35="","",IF($O35="男",IFERROR(VLOOKUP(競技者データ入力シート!Q41,データ!$B$2:$C$111,2,0),""),IF($O35="女",IFERROR(VLOOKUP(競技者データ入力シート!Q41,データ!$F$2:$G$111,2,0),""))))</f>
        <v/>
      </c>
      <c r="V35" t="str">
        <f>ASC(IF(競技者データ入力シート!Q41="","",競技者データ入力シート!R41))</f>
        <v/>
      </c>
      <c r="W35" t="str">
        <f>IF(競技者データ入力シート!U41="","",1)</f>
        <v/>
      </c>
      <c r="Y35" s="4" t="str">
        <f>IF($O35="","",IF($O35="男",IFERROR(VLOOKUP(競技者データ入力シート!Y41,データ!$B$2:$C$111,2,0),""),IF($O35="女",IFERROR(VLOOKUP(競技者データ入力シート!Y41,データ!$F$2:$G$111,2,0),""))))</f>
        <v/>
      </c>
      <c r="Z35" t="str">
        <f>ASC(IF(競技者データ入力シート!Z41="","",競技者データ入力シート!Z41))</f>
        <v/>
      </c>
      <c r="AC35" s="4" t="str">
        <f>IF($O35="","",IF($O35="男",IFERROR(VLOOKUP(競技者データ入力シート!V41,データ!$B$2:$C$111,2,0),""),IF($O35="女",IFERROR(VLOOKUP(競技者データ入力シート!V41,データ!$F$2:$G$111,2,0),""))))</f>
        <v/>
      </c>
      <c r="AD35" t="str">
        <f>ASC(IF(競技者データ入力シート!W41="","",競技者データ入力シート!W41))</f>
        <v/>
      </c>
      <c r="AG35" s="4"/>
      <c r="AO35" s="4" t="str">
        <f>IF(競技者データ入力シート!$AB41="","",競技者データ入力シート!$AB41)</f>
        <v/>
      </c>
      <c r="AQ35" s="444" t="str">
        <f>IF(競技者データ入力シート!$AB41="","",VLOOKUP(Y35&amp;AO35,$CQ$2:$CR$13,2))</f>
        <v/>
      </c>
      <c r="AR35" s="444" t="str">
        <f>IF(競技者データ入力シート!$AB41="","",B35)</f>
        <v/>
      </c>
      <c r="AS35" s="444" t="str">
        <f>IF(競技者データ入力シート!$AB41="","",C35&amp;AO35)</f>
        <v/>
      </c>
      <c r="AT35" s="444"/>
      <c r="AU35" s="444" t="str">
        <f>IF(競技者データ入力シート!$AB41="","",C35&amp;AO35)</f>
        <v/>
      </c>
      <c r="AV35" s="444" t="str">
        <f>IF(競技者データ入力シート!$AB41="","",C35&amp;AO35)</f>
        <v/>
      </c>
      <c r="AW35" s="444"/>
      <c r="AX35" s="444" t="str">
        <f>IF(競技者データ入力シート!$AB41="","",競技者データ入力シート!$P41)</f>
        <v/>
      </c>
      <c r="AY35" s="4" t="str">
        <f>IF(競技者データ入力シート!AB41="","",COUNTIF($AQ$2:AQ35,AQ35))</f>
        <v/>
      </c>
      <c r="AZ35" s="444" t="str">
        <f t="shared" si="6"/>
        <v/>
      </c>
      <c r="BA35" s="444" t="str">
        <f t="shared" si="7"/>
        <v/>
      </c>
      <c r="BB35" s="444" t="str">
        <f t="shared" si="8"/>
        <v/>
      </c>
      <c r="BC35" s="444" t="str">
        <f t="shared" si="9"/>
        <v/>
      </c>
      <c r="BE35" s="444"/>
      <c r="BF35" s="444"/>
      <c r="BG35" s="444"/>
      <c r="BH35" s="444"/>
      <c r="BI35" s="444"/>
      <c r="BJ35" s="444"/>
      <c r="BK35" s="444"/>
      <c r="BL35" s="444"/>
      <c r="BM35" s="444"/>
      <c r="BO35" s="444"/>
      <c r="BP35" t="str">
        <f>IF(U35="","",(VLOOKUP($U35,データ!$P$2:$Q$56,2,0)))</f>
        <v/>
      </c>
      <c r="BQ35" t="str">
        <f>IF(Y35="","",VLOOKUP(Y35,データ!$P$2:$Q$56,2,0))</f>
        <v/>
      </c>
    </row>
    <row r="36" spans="2:69">
      <c r="B36" t="str">
        <f>IF(競技者データ入力シート!$S$2="","",競技者データ入力シート!$S$2)</f>
        <v/>
      </c>
      <c r="C36" t="str">
        <f>IF(競技者データ入力シート!$D42="","",競技者データ入力シート!$Y$2)</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5"/>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4" t="str">
        <f>IF($O36="","",IF($O36="男",IFERROR(VLOOKUP(競技者データ入力シート!Q42,データ!$B$2:$C$111,2,0),""),IF($O36="女",IFERROR(VLOOKUP(競技者データ入力シート!Q42,データ!$F$2:$G$111,2,0),""))))</f>
        <v/>
      </c>
      <c r="V36" t="str">
        <f>ASC(IF(競技者データ入力シート!Q42="","",競技者データ入力シート!R42))</f>
        <v/>
      </c>
      <c r="W36" t="str">
        <f>IF(競技者データ入力シート!U42="","",1)</f>
        <v/>
      </c>
      <c r="Y36" s="4" t="str">
        <f>IF($O36="","",IF($O36="男",IFERROR(VLOOKUP(競技者データ入力シート!Y42,データ!$B$2:$C$111,2,0),""),IF($O36="女",IFERROR(VLOOKUP(競技者データ入力シート!Y42,データ!$F$2:$G$111,2,0),""))))</f>
        <v/>
      </c>
      <c r="Z36" t="str">
        <f>ASC(IF(競技者データ入力シート!Z42="","",競技者データ入力シート!Z42))</f>
        <v/>
      </c>
      <c r="AC36" s="4" t="str">
        <f>IF($O36="","",IF($O36="男",IFERROR(VLOOKUP(競技者データ入力シート!V42,データ!$B$2:$C$111,2,0),""),IF($O36="女",IFERROR(VLOOKUP(競技者データ入力シート!V42,データ!$F$2:$G$111,2,0),""))))</f>
        <v/>
      </c>
      <c r="AD36" t="str">
        <f>ASC(IF(競技者データ入力シート!W42="","",競技者データ入力シート!W42))</f>
        <v/>
      </c>
      <c r="AG36" s="4"/>
      <c r="AO36" s="4" t="str">
        <f>IF(競技者データ入力シート!$AB42="","",競技者データ入力シート!$AB42)</f>
        <v/>
      </c>
      <c r="AQ36" s="444" t="str">
        <f>IF(競技者データ入力シート!$AB42="","",VLOOKUP(Y36&amp;AO36,$CQ$2:$CR$13,2))</f>
        <v/>
      </c>
      <c r="AR36" s="444" t="str">
        <f>IF(競技者データ入力シート!$AB42="","",B36)</f>
        <v/>
      </c>
      <c r="AS36" s="444" t="str">
        <f>IF(競技者データ入力シート!$AB42="","",C36&amp;AO36)</f>
        <v/>
      </c>
      <c r="AT36" s="444"/>
      <c r="AU36" s="444" t="str">
        <f>IF(競技者データ入力シート!$AB42="","",C36&amp;AO36)</f>
        <v/>
      </c>
      <c r="AV36" s="444" t="str">
        <f>IF(競技者データ入力シート!$AB42="","",C36&amp;AO36)</f>
        <v/>
      </c>
      <c r="AW36" s="444"/>
      <c r="AX36" s="444" t="str">
        <f>IF(競技者データ入力シート!$AB42="","",競技者データ入力シート!$P42)</f>
        <v/>
      </c>
      <c r="AY36" s="4" t="str">
        <f>IF(競技者データ入力シート!AB42="","",COUNTIF($AQ$2:AQ36,AQ36))</f>
        <v/>
      </c>
      <c r="AZ36" s="444" t="str">
        <f t="shared" si="6"/>
        <v/>
      </c>
      <c r="BA36" s="444" t="str">
        <f t="shared" si="7"/>
        <v/>
      </c>
      <c r="BB36" s="444" t="str">
        <f t="shared" si="8"/>
        <v/>
      </c>
      <c r="BC36" s="444" t="str">
        <f t="shared" si="9"/>
        <v/>
      </c>
      <c r="BE36" s="444"/>
      <c r="BF36" s="444"/>
      <c r="BG36" s="444"/>
      <c r="BH36" s="444"/>
      <c r="BI36" s="444"/>
      <c r="BJ36" s="444"/>
      <c r="BK36" s="444"/>
      <c r="BL36" s="444"/>
      <c r="BM36" s="444"/>
      <c r="BO36" s="444"/>
      <c r="BP36" t="str">
        <f>IF(U36="","",(VLOOKUP($U36,データ!$P$2:$Q$56,2,0)))</f>
        <v/>
      </c>
      <c r="BQ36" t="str">
        <f>IF(Y36="","",VLOOKUP(Y36,データ!$P$2:$Q$56,2,0))</f>
        <v/>
      </c>
    </row>
    <row r="37" spans="2:69">
      <c r="B37" t="str">
        <f>IF(競技者データ入力シート!$S$2="","",競技者データ入力シート!$S$2)</f>
        <v/>
      </c>
      <c r="C37" t="str">
        <f>IF(競技者データ入力シート!$D43="","",競技者データ入力シート!$Y$2)</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5"/>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4" t="str">
        <f>IF($O37="","",IF($O37="男",IFERROR(VLOOKUP(競技者データ入力シート!Q43,データ!$B$2:$C$111,2,0),""),IF($O37="女",IFERROR(VLOOKUP(競技者データ入力シート!Q43,データ!$F$2:$G$111,2,0),""))))</f>
        <v/>
      </c>
      <c r="V37" t="str">
        <f>ASC(IF(競技者データ入力シート!Q43="","",競技者データ入力シート!R43))</f>
        <v/>
      </c>
      <c r="W37" t="str">
        <f>IF(競技者データ入力シート!U43="","",1)</f>
        <v/>
      </c>
      <c r="Y37" s="4" t="str">
        <f>IF($O37="","",IF($O37="男",IFERROR(VLOOKUP(競技者データ入力シート!Y43,データ!$B$2:$C$111,2,0),""),IF($O37="女",IFERROR(VLOOKUP(競技者データ入力シート!Y43,データ!$F$2:$G$111,2,0),""))))</f>
        <v/>
      </c>
      <c r="Z37" t="str">
        <f>ASC(IF(競技者データ入力シート!Z43="","",競技者データ入力シート!Z43))</f>
        <v/>
      </c>
      <c r="AC37" s="4" t="str">
        <f>IF($O37="","",IF($O37="男",IFERROR(VLOOKUP(競技者データ入力シート!V43,データ!$B$2:$C$111,2,0),""),IF($O37="女",IFERROR(VLOOKUP(競技者データ入力シート!V43,データ!$F$2:$G$111,2,0),""))))</f>
        <v/>
      </c>
      <c r="AD37" t="str">
        <f>ASC(IF(競技者データ入力シート!W43="","",競技者データ入力シート!W43))</f>
        <v/>
      </c>
      <c r="AG37" s="4"/>
      <c r="AO37" s="4" t="str">
        <f>IF(競技者データ入力シート!$AB43="","",競技者データ入力シート!$AB43)</f>
        <v/>
      </c>
      <c r="AQ37" s="444" t="str">
        <f>IF(競技者データ入力シート!$AB43="","",VLOOKUP(Y37&amp;AO37,$CQ$2:$CR$13,2))</f>
        <v/>
      </c>
      <c r="AR37" s="444" t="str">
        <f>IF(競技者データ入力シート!$AB43="","",B37)</f>
        <v/>
      </c>
      <c r="AS37" s="444" t="str">
        <f>IF(競技者データ入力シート!$AB43="","",C37&amp;AO37)</f>
        <v/>
      </c>
      <c r="AT37" s="444"/>
      <c r="AU37" s="444" t="str">
        <f>IF(競技者データ入力シート!$AB43="","",C37&amp;AO37)</f>
        <v/>
      </c>
      <c r="AV37" s="444" t="str">
        <f>IF(競技者データ入力シート!$AB43="","",C37&amp;AO37)</f>
        <v/>
      </c>
      <c r="AW37" s="444"/>
      <c r="AX37" s="444" t="str">
        <f>IF(競技者データ入力シート!$AB43="","",競技者データ入力シート!$P43)</f>
        <v/>
      </c>
      <c r="AY37" s="4" t="str">
        <f>IF(競技者データ入力シート!AB43="","",COUNTIF($AQ$2:AQ37,AQ37))</f>
        <v/>
      </c>
      <c r="AZ37" s="444" t="str">
        <f t="shared" si="6"/>
        <v/>
      </c>
      <c r="BA37" s="444" t="str">
        <f t="shared" si="7"/>
        <v/>
      </c>
      <c r="BB37" s="444" t="str">
        <f t="shared" si="8"/>
        <v/>
      </c>
      <c r="BC37" s="444" t="str">
        <f t="shared" si="9"/>
        <v/>
      </c>
      <c r="BE37" s="444"/>
      <c r="BF37" s="444"/>
      <c r="BG37" s="444"/>
      <c r="BH37" s="444"/>
      <c r="BI37" s="444"/>
      <c r="BJ37" s="444"/>
      <c r="BK37" s="444"/>
      <c r="BL37" s="444"/>
      <c r="BM37" s="444"/>
      <c r="BO37" s="444"/>
      <c r="BP37" t="str">
        <f>IF(U37="","",(VLOOKUP($U37,データ!$P$2:$Q$56,2,0)))</f>
        <v/>
      </c>
      <c r="BQ37" t="str">
        <f>IF(Y37="","",VLOOKUP(Y37,データ!$P$2:$Q$56,2,0))</f>
        <v/>
      </c>
    </row>
    <row r="38" spans="2:69">
      <c r="B38" t="str">
        <f>IF(競技者データ入力シート!$S$2="","",競技者データ入力シート!$S$2)</f>
        <v/>
      </c>
      <c r="C38" t="str">
        <f>IF(競技者データ入力シート!$D44="","",競技者データ入力シート!$Y$2)</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5"/>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4" t="str">
        <f>IF($O38="","",IF($O38="男",IFERROR(VLOOKUP(競技者データ入力シート!Q44,データ!$B$2:$C$111,2,0),""),IF($O38="女",IFERROR(VLOOKUP(競技者データ入力シート!Q44,データ!$F$2:$G$111,2,0),""))))</f>
        <v/>
      </c>
      <c r="V38" t="str">
        <f>ASC(IF(競技者データ入力シート!Q44="","",競技者データ入力シート!R44))</f>
        <v/>
      </c>
      <c r="W38" t="str">
        <f>IF(競技者データ入力シート!U44="","",1)</f>
        <v/>
      </c>
      <c r="Y38" s="4" t="str">
        <f>IF($O38="","",IF($O38="男",IFERROR(VLOOKUP(競技者データ入力シート!Y44,データ!$B$2:$C$111,2,0),""),IF($O38="女",IFERROR(VLOOKUP(競技者データ入力シート!Y44,データ!$F$2:$G$111,2,0),""))))</f>
        <v/>
      </c>
      <c r="Z38" t="str">
        <f>ASC(IF(競技者データ入力シート!Z44="","",競技者データ入力シート!Z44))</f>
        <v/>
      </c>
      <c r="AC38" s="4" t="str">
        <f>IF($O38="","",IF($O38="男",IFERROR(VLOOKUP(競技者データ入力シート!V44,データ!$B$2:$C$111,2,0),""),IF($O38="女",IFERROR(VLOOKUP(競技者データ入力シート!V44,データ!$F$2:$G$111,2,0),""))))</f>
        <v/>
      </c>
      <c r="AD38" t="str">
        <f>ASC(IF(競技者データ入力シート!W44="","",競技者データ入力シート!W44))</f>
        <v/>
      </c>
      <c r="AG38" s="4"/>
      <c r="AO38" s="4" t="str">
        <f>IF(競技者データ入力シート!$AB44="","",競技者データ入力シート!$AB44)</f>
        <v/>
      </c>
      <c r="AQ38" s="444" t="str">
        <f>IF(競技者データ入力シート!$AB44="","",VLOOKUP(Y38&amp;AO38,$CQ$2:$CR$13,2))</f>
        <v/>
      </c>
      <c r="AR38" s="444" t="str">
        <f>IF(競技者データ入力シート!$AB44="","",B38)</f>
        <v/>
      </c>
      <c r="AS38" s="444" t="str">
        <f>IF(競技者データ入力シート!$AB44="","",C38&amp;AO38)</f>
        <v/>
      </c>
      <c r="AT38" s="444"/>
      <c r="AU38" s="444" t="str">
        <f>IF(競技者データ入力シート!$AB44="","",C38&amp;AO38)</f>
        <v/>
      </c>
      <c r="AV38" s="444" t="str">
        <f>IF(競技者データ入力シート!$AB44="","",C38&amp;AO38)</f>
        <v/>
      </c>
      <c r="AW38" s="444"/>
      <c r="AX38" s="444" t="str">
        <f>IF(競技者データ入力シート!$AB44="","",競技者データ入力シート!$P44)</f>
        <v/>
      </c>
      <c r="AY38" s="4" t="str">
        <f>IF(競技者データ入力シート!AB44="","",COUNTIF($AQ$2:AQ38,AQ38))</f>
        <v/>
      </c>
      <c r="AZ38" s="444" t="str">
        <f t="shared" si="6"/>
        <v/>
      </c>
      <c r="BA38" s="444" t="str">
        <f t="shared" si="7"/>
        <v/>
      </c>
      <c r="BB38" s="444" t="str">
        <f t="shared" si="8"/>
        <v/>
      </c>
      <c r="BC38" s="444" t="str">
        <f t="shared" si="9"/>
        <v/>
      </c>
      <c r="BE38" s="444"/>
      <c r="BF38" s="444"/>
      <c r="BG38" s="444"/>
      <c r="BH38" s="444"/>
      <c r="BI38" s="444"/>
      <c r="BJ38" s="444"/>
      <c r="BK38" s="444"/>
      <c r="BL38" s="444"/>
      <c r="BM38" s="444"/>
      <c r="BO38" s="444"/>
      <c r="BP38" t="str">
        <f>IF(U38="","",(VLOOKUP($U38,データ!$P$2:$Q$56,2,0)))</f>
        <v/>
      </c>
      <c r="BQ38" t="str">
        <f>IF(Y38="","",VLOOKUP(Y38,データ!$P$2:$Q$56,2,0))</f>
        <v/>
      </c>
    </row>
    <row r="39" spans="2:69">
      <c r="B39" t="str">
        <f>IF(競技者データ入力シート!$S$2="","",競技者データ入力シート!$S$2)</f>
        <v/>
      </c>
      <c r="C39" t="str">
        <f>IF(競技者データ入力シート!$D45="","",競技者データ入力シート!$Y$2)</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5"/>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4" t="str">
        <f>IF($O39="","",IF($O39="男",IFERROR(VLOOKUP(競技者データ入力シート!Q45,データ!$B$2:$C$111,2,0),""),IF($O39="女",IFERROR(VLOOKUP(競技者データ入力シート!Q45,データ!$F$2:$G$111,2,0),""))))</f>
        <v/>
      </c>
      <c r="V39" t="str">
        <f>ASC(IF(競技者データ入力シート!Q45="","",競技者データ入力シート!R45))</f>
        <v/>
      </c>
      <c r="W39" t="str">
        <f>IF(競技者データ入力シート!U45="","",1)</f>
        <v/>
      </c>
      <c r="Y39" s="4" t="str">
        <f>IF($O39="","",IF($O39="男",IFERROR(VLOOKUP(競技者データ入力シート!Y45,データ!$B$2:$C$111,2,0),""),IF($O39="女",IFERROR(VLOOKUP(競技者データ入力シート!Y45,データ!$F$2:$G$111,2,0),""))))</f>
        <v/>
      </c>
      <c r="Z39" t="str">
        <f>ASC(IF(競技者データ入力シート!Z45="","",競技者データ入力シート!Z45))</f>
        <v/>
      </c>
      <c r="AC39" s="4" t="str">
        <f>IF($O39="","",IF($O39="男",IFERROR(VLOOKUP(競技者データ入力シート!V45,データ!$B$2:$C$111,2,0),""),IF($O39="女",IFERROR(VLOOKUP(競技者データ入力シート!V45,データ!$F$2:$G$111,2,0),""))))</f>
        <v/>
      </c>
      <c r="AD39" t="str">
        <f>ASC(IF(競技者データ入力シート!W45="","",競技者データ入力シート!W45))</f>
        <v/>
      </c>
      <c r="AG39" s="4"/>
      <c r="AO39" s="4" t="str">
        <f>IF(競技者データ入力シート!$AB45="","",競技者データ入力シート!$AB45)</f>
        <v/>
      </c>
      <c r="AQ39" s="444" t="str">
        <f>IF(競技者データ入力シート!$AB45="","",VLOOKUP(Y39&amp;AO39,$CQ$2:$CR$13,2))</f>
        <v/>
      </c>
      <c r="AR39" s="444" t="str">
        <f>IF(競技者データ入力シート!$AB45="","",B39)</f>
        <v/>
      </c>
      <c r="AS39" s="444" t="str">
        <f>IF(競技者データ入力シート!$AB45="","",C39&amp;AO39)</f>
        <v/>
      </c>
      <c r="AT39" s="444"/>
      <c r="AU39" s="444" t="str">
        <f>IF(競技者データ入力シート!$AB45="","",C39&amp;AO39)</f>
        <v/>
      </c>
      <c r="AV39" s="444" t="str">
        <f>IF(競技者データ入力シート!$AB45="","",C39&amp;AO39)</f>
        <v/>
      </c>
      <c r="AW39" s="444"/>
      <c r="AX39" s="444" t="str">
        <f>IF(競技者データ入力シート!$AB45="","",競技者データ入力シート!$P45)</f>
        <v/>
      </c>
      <c r="AY39" s="4" t="str">
        <f>IF(競技者データ入力シート!AB45="","",COUNTIF($AQ$2:AQ39,AQ39))</f>
        <v/>
      </c>
      <c r="AZ39" s="444" t="str">
        <f t="shared" si="6"/>
        <v/>
      </c>
      <c r="BA39" s="444" t="str">
        <f t="shared" si="7"/>
        <v/>
      </c>
      <c r="BB39" s="444" t="str">
        <f t="shared" si="8"/>
        <v/>
      </c>
      <c r="BC39" s="444" t="str">
        <f t="shared" si="9"/>
        <v/>
      </c>
      <c r="BE39" s="444"/>
      <c r="BF39" s="444"/>
      <c r="BG39" s="444"/>
      <c r="BH39" s="444"/>
      <c r="BI39" s="444"/>
      <c r="BJ39" s="444"/>
      <c r="BK39" s="444"/>
      <c r="BL39" s="444"/>
      <c r="BM39" s="444"/>
      <c r="BO39" s="444"/>
      <c r="BP39" t="str">
        <f>IF(U39="","",(VLOOKUP($U39,データ!$P$2:$Q$56,2,0)))</f>
        <v/>
      </c>
      <c r="BQ39" t="str">
        <f>IF(Y39="","",VLOOKUP(Y39,データ!$P$2:$Q$56,2,0))</f>
        <v/>
      </c>
    </row>
    <row r="40" spans="2:69">
      <c r="B40" t="str">
        <f>IF(競技者データ入力シート!$S$2="","",競技者データ入力シート!$S$2)</f>
        <v/>
      </c>
      <c r="C40" t="str">
        <f>IF(競技者データ入力シート!$D46="","",競技者データ入力シート!$Y$2)</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5"/>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4" t="str">
        <f>IF($O40="","",IF($O40="男",IFERROR(VLOOKUP(競技者データ入力シート!Q46,データ!$B$2:$C$111,2,0),""),IF($O40="女",IFERROR(VLOOKUP(競技者データ入力シート!Q46,データ!$F$2:$G$111,2,0),""))))</f>
        <v/>
      </c>
      <c r="V40" t="str">
        <f>ASC(IF(競技者データ入力シート!Q46="","",競技者データ入力シート!R46))</f>
        <v/>
      </c>
      <c r="W40" t="str">
        <f>IF(競技者データ入力シート!U46="","",1)</f>
        <v/>
      </c>
      <c r="Y40" s="4" t="str">
        <f>IF($O40="","",IF($O40="男",IFERROR(VLOOKUP(競技者データ入力シート!Y46,データ!$B$2:$C$111,2,0),""),IF($O40="女",IFERROR(VLOOKUP(競技者データ入力シート!Y46,データ!$F$2:$G$111,2,0),""))))</f>
        <v/>
      </c>
      <c r="Z40" t="str">
        <f>ASC(IF(競技者データ入力シート!Z46="","",競技者データ入力シート!Z46))</f>
        <v/>
      </c>
      <c r="AC40" s="4" t="str">
        <f>IF($O40="","",IF($O40="男",IFERROR(VLOOKUP(競技者データ入力シート!V46,データ!$B$2:$C$111,2,0),""),IF($O40="女",IFERROR(VLOOKUP(競技者データ入力シート!V46,データ!$F$2:$G$111,2,0),""))))</f>
        <v/>
      </c>
      <c r="AD40" t="str">
        <f>ASC(IF(競技者データ入力シート!W46="","",競技者データ入力シート!W46))</f>
        <v/>
      </c>
      <c r="AG40" s="4"/>
      <c r="AO40" s="4" t="str">
        <f>IF(競技者データ入力シート!$AB46="","",競技者データ入力シート!$AB46)</f>
        <v/>
      </c>
      <c r="AQ40" s="444" t="str">
        <f>IF(競技者データ入力シート!$AB46="","",VLOOKUP(Y40&amp;AO40,$CQ$2:$CR$13,2))</f>
        <v/>
      </c>
      <c r="AR40" s="444" t="str">
        <f>IF(競技者データ入力シート!$AB46="","",B40)</f>
        <v/>
      </c>
      <c r="AS40" s="444" t="str">
        <f>IF(競技者データ入力シート!$AB46="","",C40&amp;AO40)</f>
        <v/>
      </c>
      <c r="AT40" s="444"/>
      <c r="AU40" s="444" t="str">
        <f>IF(競技者データ入力シート!$AB46="","",C40&amp;AO40)</f>
        <v/>
      </c>
      <c r="AV40" s="444" t="str">
        <f>IF(競技者データ入力シート!$AB46="","",C40&amp;AO40)</f>
        <v/>
      </c>
      <c r="AW40" s="444"/>
      <c r="AX40" s="444" t="str">
        <f>IF(競技者データ入力シート!$AB46="","",競技者データ入力シート!$P46)</f>
        <v/>
      </c>
      <c r="AY40" s="4" t="str">
        <f>IF(競技者データ入力シート!AB46="","",COUNTIF($AQ$2:AQ40,AQ40))</f>
        <v/>
      </c>
      <c r="AZ40" s="444" t="str">
        <f t="shared" si="6"/>
        <v/>
      </c>
      <c r="BA40" s="444" t="str">
        <f t="shared" si="7"/>
        <v/>
      </c>
      <c r="BB40" s="444" t="str">
        <f t="shared" si="8"/>
        <v/>
      </c>
      <c r="BC40" s="444" t="str">
        <f t="shared" si="9"/>
        <v/>
      </c>
      <c r="BE40" s="444"/>
      <c r="BF40" s="444"/>
      <c r="BG40" s="444"/>
      <c r="BH40" s="444"/>
      <c r="BI40" s="444"/>
      <c r="BJ40" s="444"/>
      <c r="BK40" s="444"/>
      <c r="BL40" s="444"/>
      <c r="BM40" s="444"/>
      <c r="BO40" s="444"/>
      <c r="BP40" t="str">
        <f>IF(U40="","",(VLOOKUP($U40,データ!$P$2:$Q$56,2,0)))</f>
        <v/>
      </c>
      <c r="BQ40" t="str">
        <f>IF(Y40="","",VLOOKUP(Y40,データ!$P$2:$Q$56,2,0))</f>
        <v/>
      </c>
    </row>
    <row r="41" spans="2:69">
      <c r="B41" t="str">
        <f>IF(競技者データ入力シート!$S$2="","",競技者データ入力シート!$S$2)</f>
        <v/>
      </c>
      <c r="C41" t="str">
        <f>IF(競技者データ入力シート!$D47="","",競技者データ入力シート!$Y$2)</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5"/>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4" t="str">
        <f>IF($O41="","",IF($O41="男",IFERROR(VLOOKUP(競技者データ入力シート!Q47,データ!$B$2:$C$111,2,0),""),IF($O41="女",IFERROR(VLOOKUP(競技者データ入力シート!Q47,データ!$F$2:$G$111,2,0),""))))</f>
        <v/>
      </c>
      <c r="V41" t="str">
        <f>ASC(IF(競技者データ入力シート!Q47="","",競技者データ入力シート!R47))</f>
        <v/>
      </c>
      <c r="W41" t="str">
        <f>IF(競技者データ入力シート!U47="","",1)</f>
        <v/>
      </c>
      <c r="Y41" s="4" t="str">
        <f>IF($O41="","",IF($O41="男",IFERROR(VLOOKUP(競技者データ入力シート!Y47,データ!$B$2:$C$111,2,0),""),IF($O41="女",IFERROR(VLOOKUP(競技者データ入力シート!Y47,データ!$F$2:$G$111,2,0),""))))</f>
        <v/>
      </c>
      <c r="Z41" t="str">
        <f>ASC(IF(競技者データ入力シート!Z47="","",競技者データ入力シート!Z47))</f>
        <v/>
      </c>
      <c r="AC41" s="4" t="str">
        <f>IF($O41="","",IF($O41="男",IFERROR(VLOOKUP(競技者データ入力シート!V47,データ!$B$2:$C$111,2,0),""),IF($O41="女",IFERROR(VLOOKUP(競技者データ入力シート!V47,データ!$F$2:$G$111,2,0),""))))</f>
        <v/>
      </c>
      <c r="AD41" t="str">
        <f>ASC(IF(競技者データ入力シート!W47="","",競技者データ入力シート!W47))</f>
        <v/>
      </c>
      <c r="AG41" s="4"/>
      <c r="AO41" s="4" t="str">
        <f>IF(競技者データ入力シート!$AB47="","",競技者データ入力シート!$AB47)</f>
        <v/>
      </c>
      <c r="AQ41" s="444" t="str">
        <f>IF(競技者データ入力シート!$AB47="","",VLOOKUP(Y41&amp;AO41,$CQ$2:$CR$13,2))</f>
        <v/>
      </c>
      <c r="AR41" s="444" t="str">
        <f>IF(競技者データ入力シート!$AB47="","",B41)</f>
        <v/>
      </c>
      <c r="AS41" s="444" t="str">
        <f>IF(競技者データ入力シート!$AB47="","",C41&amp;AO41)</f>
        <v/>
      </c>
      <c r="AT41" s="444"/>
      <c r="AU41" s="444" t="str">
        <f>IF(競技者データ入力シート!$AB47="","",C41&amp;AO41)</f>
        <v/>
      </c>
      <c r="AV41" s="444" t="str">
        <f>IF(競技者データ入力シート!$AB47="","",C41&amp;AO41)</f>
        <v/>
      </c>
      <c r="AW41" s="444"/>
      <c r="AX41" s="444" t="str">
        <f>IF(競技者データ入力シート!$AB47="","",競技者データ入力シート!$P47)</f>
        <v/>
      </c>
      <c r="AY41" s="4" t="str">
        <f>IF(競技者データ入力シート!AB47="","",COUNTIF($AQ$2:AQ41,AQ41))</f>
        <v/>
      </c>
      <c r="AZ41" s="444" t="str">
        <f t="shared" si="6"/>
        <v/>
      </c>
      <c r="BA41" s="444" t="str">
        <f t="shared" si="7"/>
        <v/>
      </c>
      <c r="BB41" s="444" t="str">
        <f t="shared" si="8"/>
        <v/>
      </c>
      <c r="BC41" s="444" t="str">
        <f t="shared" si="9"/>
        <v/>
      </c>
      <c r="BE41" s="444"/>
      <c r="BF41" s="444"/>
      <c r="BG41" s="444"/>
      <c r="BH41" s="444"/>
      <c r="BI41" s="444"/>
      <c r="BJ41" s="444"/>
      <c r="BK41" s="444"/>
      <c r="BL41" s="444"/>
      <c r="BM41" s="444"/>
      <c r="BO41" s="444"/>
      <c r="BP41" t="str">
        <f>IF(U41="","",(VLOOKUP($U41,データ!$P$2:$Q$56,2,0)))</f>
        <v/>
      </c>
      <c r="BQ41" t="str">
        <f>IF(Y41="","",VLOOKUP(Y41,データ!$P$2:$Q$56,2,0))</f>
        <v/>
      </c>
    </row>
    <row r="42" spans="2:69">
      <c r="B42" t="str">
        <f>IF(競技者データ入力シート!$S$2="","",競技者データ入力シート!$S$2)</f>
        <v/>
      </c>
      <c r="C42" t="str">
        <f>IF(競技者データ入力シート!$D48="","",競技者データ入力シート!$Y$2)</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5"/>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4" t="str">
        <f>IF($O42="","",IF($O42="男",IFERROR(VLOOKUP(競技者データ入力シート!Q48,データ!$B$2:$C$111,2,0),""),IF($O42="女",IFERROR(VLOOKUP(競技者データ入力シート!Q48,データ!$F$2:$G$111,2,0),""))))</f>
        <v/>
      </c>
      <c r="V42" t="str">
        <f>ASC(IF(競技者データ入力シート!Q48="","",競技者データ入力シート!R48))</f>
        <v/>
      </c>
      <c r="W42" t="str">
        <f>IF(競技者データ入力シート!U48="","",1)</f>
        <v/>
      </c>
      <c r="Y42" s="4" t="str">
        <f>IF($O42="","",IF($O42="男",IFERROR(VLOOKUP(競技者データ入力シート!Y48,データ!$B$2:$C$111,2,0),""),IF($O42="女",IFERROR(VLOOKUP(競技者データ入力シート!Y48,データ!$F$2:$G$111,2,0),""))))</f>
        <v/>
      </c>
      <c r="Z42" t="str">
        <f>ASC(IF(競技者データ入力シート!Z48="","",競技者データ入力シート!Z48))</f>
        <v/>
      </c>
      <c r="AC42" s="4" t="str">
        <f>IF($O42="","",IF($O42="男",IFERROR(VLOOKUP(競技者データ入力シート!V48,データ!$B$2:$C$111,2,0),""),IF($O42="女",IFERROR(VLOOKUP(競技者データ入力シート!V48,データ!$F$2:$G$111,2,0),""))))</f>
        <v/>
      </c>
      <c r="AD42" t="str">
        <f>ASC(IF(競技者データ入力シート!W48="","",競技者データ入力シート!W48))</f>
        <v/>
      </c>
      <c r="AG42" s="4"/>
      <c r="AO42" s="4" t="str">
        <f>IF(競技者データ入力シート!$AB48="","",競技者データ入力シート!$AB48)</f>
        <v/>
      </c>
      <c r="AQ42" s="444" t="str">
        <f>IF(競技者データ入力シート!$AB48="","",VLOOKUP(Y42&amp;AO42,$CQ$2:$CR$13,2))</f>
        <v/>
      </c>
      <c r="AR42" s="444" t="str">
        <f>IF(競技者データ入力シート!$AB48="","",B42)</f>
        <v/>
      </c>
      <c r="AS42" s="444" t="str">
        <f>IF(競技者データ入力シート!$AB48="","",C42&amp;AO42)</f>
        <v/>
      </c>
      <c r="AT42" s="444"/>
      <c r="AU42" s="444" t="str">
        <f>IF(競技者データ入力シート!$AB48="","",C42&amp;AO42)</f>
        <v/>
      </c>
      <c r="AV42" s="444" t="str">
        <f>IF(競技者データ入力シート!$AB48="","",C42&amp;AO42)</f>
        <v/>
      </c>
      <c r="AW42" s="444"/>
      <c r="AX42" s="444" t="str">
        <f>IF(競技者データ入力シート!$AB48="","",競技者データ入力シート!$P48)</f>
        <v/>
      </c>
      <c r="AY42" s="4" t="str">
        <f>IF(競技者データ入力シート!AB48="","",COUNTIF($AQ$2:AQ42,AQ42))</f>
        <v/>
      </c>
      <c r="AZ42" s="444" t="str">
        <f t="shared" si="6"/>
        <v/>
      </c>
      <c r="BA42" s="444" t="str">
        <f t="shared" si="7"/>
        <v/>
      </c>
      <c r="BB42" s="444" t="str">
        <f t="shared" si="8"/>
        <v/>
      </c>
      <c r="BC42" s="444" t="str">
        <f t="shared" si="9"/>
        <v/>
      </c>
      <c r="BE42" s="444"/>
      <c r="BF42" s="444"/>
      <c r="BG42" s="444"/>
      <c r="BH42" s="444"/>
      <c r="BI42" s="444"/>
      <c r="BJ42" s="444"/>
      <c r="BK42" s="444"/>
      <c r="BL42" s="444"/>
      <c r="BM42" s="444"/>
      <c r="BO42" s="444"/>
      <c r="BP42" t="str">
        <f>IF(U42="","",(VLOOKUP($U42,データ!$P$2:$Q$56,2,0)))</f>
        <v/>
      </c>
      <c r="BQ42" t="str">
        <f>IF(Y42="","",VLOOKUP(Y42,データ!$P$2:$Q$56,2,0))</f>
        <v/>
      </c>
    </row>
    <row r="43" spans="2:69">
      <c r="B43" t="str">
        <f>IF(競技者データ入力シート!$S$2="","",競技者データ入力シート!$S$2)</f>
        <v/>
      </c>
      <c r="C43" t="str">
        <f>IF(競技者データ入力シート!$D49="","",競技者データ入力シート!$Y$2)</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5"/>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4" t="str">
        <f>IF($O43="","",IF($O43="男",IFERROR(VLOOKUP(競技者データ入力シート!Q49,データ!$B$2:$C$111,2,0),""),IF($O43="女",IFERROR(VLOOKUP(競技者データ入力シート!Q49,データ!$F$2:$G$111,2,0),""))))</f>
        <v/>
      </c>
      <c r="V43" t="str">
        <f>ASC(IF(競技者データ入力シート!Q49="","",競技者データ入力シート!R49))</f>
        <v/>
      </c>
      <c r="W43" t="str">
        <f>IF(競技者データ入力シート!U49="","",1)</f>
        <v/>
      </c>
      <c r="Y43" s="4" t="str">
        <f>IF($O43="","",IF($O43="男",IFERROR(VLOOKUP(競技者データ入力シート!Y49,データ!$B$2:$C$111,2,0),""),IF($O43="女",IFERROR(VLOOKUP(競技者データ入力シート!Y49,データ!$F$2:$G$111,2,0),""))))</f>
        <v/>
      </c>
      <c r="Z43" t="str">
        <f>ASC(IF(競技者データ入力シート!Z49="","",競技者データ入力シート!Z49))</f>
        <v/>
      </c>
      <c r="AC43" s="4" t="str">
        <f>IF($O43="","",IF($O43="男",IFERROR(VLOOKUP(競技者データ入力シート!V49,データ!$B$2:$C$111,2,0),""),IF($O43="女",IFERROR(VLOOKUP(競技者データ入力シート!V49,データ!$F$2:$G$111,2,0),""))))</f>
        <v/>
      </c>
      <c r="AD43" t="str">
        <f>ASC(IF(競技者データ入力シート!W49="","",競技者データ入力シート!W49))</f>
        <v/>
      </c>
      <c r="AG43" s="4"/>
      <c r="AO43" s="4" t="str">
        <f>IF(競技者データ入力シート!$AB49="","",競技者データ入力シート!$AB49)</f>
        <v/>
      </c>
      <c r="AQ43" s="444" t="str">
        <f>IF(競技者データ入力シート!$AB49="","",VLOOKUP(Y43&amp;AO43,$CQ$2:$CR$13,2))</f>
        <v/>
      </c>
      <c r="AR43" s="444" t="str">
        <f>IF(競技者データ入力シート!$AB49="","",B43)</f>
        <v/>
      </c>
      <c r="AS43" s="444" t="str">
        <f>IF(競技者データ入力シート!$AB49="","",C43&amp;AO43)</f>
        <v/>
      </c>
      <c r="AT43" s="444"/>
      <c r="AU43" s="444" t="str">
        <f>IF(競技者データ入力シート!$AB49="","",C43&amp;AO43)</f>
        <v/>
      </c>
      <c r="AV43" s="444" t="str">
        <f>IF(競技者データ入力シート!$AB49="","",C43&amp;AO43)</f>
        <v/>
      </c>
      <c r="AW43" s="444"/>
      <c r="AX43" s="444" t="str">
        <f>IF(競技者データ入力シート!$AB49="","",競技者データ入力シート!$P49)</f>
        <v/>
      </c>
      <c r="AY43" s="4" t="str">
        <f>IF(競技者データ入力シート!AB49="","",COUNTIF($AQ$2:AQ43,AQ43))</f>
        <v/>
      </c>
      <c r="AZ43" s="444" t="str">
        <f t="shared" si="6"/>
        <v/>
      </c>
      <c r="BA43" s="444" t="str">
        <f t="shared" si="7"/>
        <v/>
      </c>
      <c r="BB43" s="444" t="str">
        <f t="shared" si="8"/>
        <v/>
      </c>
      <c r="BC43" s="444" t="str">
        <f t="shared" si="9"/>
        <v/>
      </c>
      <c r="BE43" s="444"/>
      <c r="BF43" s="444"/>
      <c r="BG43" s="444"/>
      <c r="BH43" s="444"/>
      <c r="BI43" s="444"/>
      <c r="BJ43" s="444"/>
      <c r="BK43" s="444"/>
      <c r="BL43" s="444"/>
      <c r="BM43" s="444"/>
      <c r="BO43" s="444"/>
      <c r="BP43" t="str">
        <f>IF(U43="","",(VLOOKUP($U43,データ!$P$2:$Q$56,2,0)))</f>
        <v/>
      </c>
      <c r="BQ43" t="str">
        <f>IF(Y43="","",VLOOKUP(Y43,データ!$P$2:$Q$56,2,0))</f>
        <v/>
      </c>
    </row>
    <row r="44" spans="2:69">
      <c r="B44" t="str">
        <f>IF(競技者データ入力シート!$S$2="","",競技者データ入力シート!$S$2)</f>
        <v/>
      </c>
      <c r="C44" t="str">
        <f>IF(競技者データ入力シート!$D50="","",競技者データ入力シート!$Y$2)</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5"/>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4" t="str">
        <f>IF($O44="","",IF($O44="男",IFERROR(VLOOKUP(競技者データ入力シート!Q50,データ!$B$2:$C$111,2,0),""),IF($O44="女",IFERROR(VLOOKUP(競技者データ入力シート!Q50,データ!$F$2:$G$111,2,0),""))))</f>
        <v/>
      </c>
      <c r="V44" t="str">
        <f>ASC(IF(競技者データ入力シート!Q50="","",競技者データ入力シート!R50))</f>
        <v/>
      </c>
      <c r="W44" t="str">
        <f>IF(競技者データ入力シート!U50="","",1)</f>
        <v/>
      </c>
      <c r="Y44" s="4" t="str">
        <f>IF($O44="","",IF($O44="男",IFERROR(VLOOKUP(競技者データ入力シート!Y50,データ!$B$2:$C$111,2,0),""),IF($O44="女",IFERROR(VLOOKUP(競技者データ入力シート!Y50,データ!$F$2:$G$111,2,0),""))))</f>
        <v/>
      </c>
      <c r="Z44" t="str">
        <f>ASC(IF(競技者データ入力シート!Z50="","",競技者データ入力シート!Z50))</f>
        <v/>
      </c>
      <c r="AC44" s="4" t="str">
        <f>IF($O44="","",IF($O44="男",IFERROR(VLOOKUP(競技者データ入力シート!V50,データ!$B$2:$C$111,2,0),""),IF($O44="女",IFERROR(VLOOKUP(競技者データ入力シート!V50,データ!$F$2:$G$111,2,0),""))))</f>
        <v/>
      </c>
      <c r="AD44" t="str">
        <f>ASC(IF(競技者データ入力シート!W50="","",競技者データ入力シート!W50))</f>
        <v/>
      </c>
      <c r="AG44" s="4"/>
      <c r="AO44" s="4" t="str">
        <f>IF(競技者データ入力シート!$AB50="","",競技者データ入力シート!$AB50)</f>
        <v/>
      </c>
      <c r="AQ44" s="444" t="str">
        <f>IF(競技者データ入力シート!$AB50="","",VLOOKUP(Y44&amp;AO44,$CQ$2:$CR$13,2))</f>
        <v/>
      </c>
      <c r="AR44" s="444" t="str">
        <f>IF(競技者データ入力シート!$AB50="","",B44)</f>
        <v/>
      </c>
      <c r="AS44" s="444" t="str">
        <f>IF(競技者データ入力シート!$AB50="","",C44&amp;AO44)</f>
        <v/>
      </c>
      <c r="AT44" s="444"/>
      <c r="AU44" s="444" t="str">
        <f>IF(競技者データ入力シート!$AB50="","",C44&amp;AO44)</f>
        <v/>
      </c>
      <c r="AV44" s="444" t="str">
        <f>IF(競技者データ入力シート!$AB50="","",C44&amp;AO44)</f>
        <v/>
      </c>
      <c r="AW44" s="444"/>
      <c r="AX44" s="444" t="str">
        <f>IF(競技者データ入力シート!$AB50="","",競技者データ入力シート!$P50)</f>
        <v/>
      </c>
      <c r="AY44" s="4" t="str">
        <f>IF(競技者データ入力シート!AB50="","",COUNTIF($AQ$2:AQ44,AQ44))</f>
        <v/>
      </c>
      <c r="AZ44" s="444" t="str">
        <f t="shared" si="6"/>
        <v/>
      </c>
      <c r="BA44" s="444" t="str">
        <f t="shared" si="7"/>
        <v/>
      </c>
      <c r="BB44" s="444" t="str">
        <f t="shared" si="8"/>
        <v/>
      </c>
      <c r="BC44" s="444" t="str">
        <f t="shared" si="9"/>
        <v/>
      </c>
      <c r="BE44" s="444"/>
      <c r="BF44" s="444"/>
      <c r="BG44" s="444"/>
      <c r="BH44" s="444"/>
      <c r="BI44" s="444"/>
      <c r="BJ44" s="444"/>
      <c r="BK44" s="444"/>
      <c r="BL44" s="444"/>
      <c r="BM44" s="444"/>
      <c r="BO44" s="444"/>
      <c r="BP44" t="str">
        <f>IF(U44="","",(VLOOKUP($U44,データ!$P$2:$Q$56,2,0)))</f>
        <v/>
      </c>
      <c r="BQ44" t="str">
        <f>IF(Y44="","",VLOOKUP(Y44,データ!$P$2:$Q$56,2,0))</f>
        <v/>
      </c>
    </row>
    <row r="45" spans="2:69">
      <c r="B45" t="str">
        <f>IF(競技者データ入力シート!$S$2="","",競技者データ入力シート!$S$2)</f>
        <v/>
      </c>
      <c r="C45" t="str">
        <f>IF(競技者データ入力シート!$D51="","",競技者データ入力シート!$Y$2)</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5"/>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4" t="str">
        <f>IF($O45="","",IF($O45="男",IFERROR(VLOOKUP(競技者データ入力シート!Q51,データ!$B$2:$C$111,2,0),""),IF($O45="女",IFERROR(VLOOKUP(競技者データ入力シート!Q51,データ!$F$2:$G$111,2,0),""))))</f>
        <v/>
      </c>
      <c r="V45" t="str">
        <f>ASC(IF(競技者データ入力シート!Q51="","",競技者データ入力シート!R51))</f>
        <v/>
      </c>
      <c r="W45" t="str">
        <f>IF(競技者データ入力シート!U51="","",1)</f>
        <v/>
      </c>
      <c r="Y45" s="4" t="str">
        <f>IF($O45="","",IF($O45="男",IFERROR(VLOOKUP(競技者データ入力シート!Y51,データ!$B$2:$C$111,2,0),""),IF($O45="女",IFERROR(VLOOKUP(競技者データ入力シート!Y51,データ!$F$2:$G$111,2,0),""))))</f>
        <v/>
      </c>
      <c r="Z45" t="str">
        <f>ASC(IF(競技者データ入力シート!Z51="","",競技者データ入力シート!Z51))</f>
        <v/>
      </c>
      <c r="AC45" s="4" t="str">
        <f>IF($O45="","",IF($O45="男",IFERROR(VLOOKUP(競技者データ入力シート!V51,データ!$B$2:$C$111,2,0),""),IF($O45="女",IFERROR(VLOOKUP(競技者データ入力シート!V51,データ!$F$2:$G$111,2,0),""))))</f>
        <v/>
      </c>
      <c r="AD45" t="str">
        <f>ASC(IF(競技者データ入力シート!W51="","",競技者データ入力シート!W51))</f>
        <v/>
      </c>
      <c r="AG45" s="4"/>
      <c r="AO45" s="4" t="str">
        <f>IF(競技者データ入力シート!$AB51="","",競技者データ入力シート!$AB51)</f>
        <v/>
      </c>
      <c r="AQ45" s="444" t="str">
        <f>IF(競技者データ入力シート!$AB51="","",VLOOKUP(Y45&amp;AO45,$CQ$2:$CR$13,2))</f>
        <v/>
      </c>
      <c r="AR45" s="444" t="str">
        <f>IF(競技者データ入力シート!$AB51="","",B45)</f>
        <v/>
      </c>
      <c r="AS45" s="444" t="str">
        <f>IF(競技者データ入力シート!$AB51="","",C45&amp;AO45)</f>
        <v/>
      </c>
      <c r="AT45" s="444"/>
      <c r="AU45" s="444" t="str">
        <f>IF(競技者データ入力シート!$AB51="","",C45&amp;AO45)</f>
        <v/>
      </c>
      <c r="AV45" s="444" t="str">
        <f>IF(競技者データ入力シート!$AB51="","",C45&amp;AO45)</f>
        <v/>
      </c>
      <c r="AW45" s="444"/>
      <c r="AX45" s="444" t="str">
        <f>IF(競技者データ入力シート!$AB51="","",競技者データ入力シート!$P51)</f>
        <v/>
      </c>
      <c r="AY45" s="4" t="str">
        <f>IF(競技者データ入力シート!AB51="","",COUNTIF($AQ$2:AQ45,AQ45))</f>
        <v/>
      </c>
      <c r="AZ45" s="444" t="str">
        <f t="shared" si="6"/>
        <v/>
      </c>
      <c r="BA45" s="444" t="str">
        <f t="shared" si="7"/>
        <v/>
      </c>
      <c r="BB45" s="444" t="str">
        <f t="shared" si="8"/>
        <v/>
      </c>
      <c r="BC45" s="444" t="str">
        <f t="shared" si="9"/>
        <v/>
      </c>
      <c r="BE45" s="444"/>
      <c r="BF45" s="444"/>
      <c r="BG45" s="444"/>
      <c r="BH45" s="444"/>
      <c r="BI45" s="444"/>
      <c r="BJ45" s="444"/>
      <c r="BK45" s="444"/>
      <c r="BL45" s="444"/>
      <c r="BM45" s="444"/>
      <c r="BO45" s="444"/>
      <c r="BP45" t="str">
        <f>IF(U45="","",(VLOOKUP($U45,データ!$P$2:$Q$56,2,0)))</f>
        <v/>
      </c>
      <c r="BQ45" t="str">
        <f>IF(Y45="","",VLOOKUP(Y45,データ!$P$2:$Q$56,2,0))</f>
        <v/>
      </c>
    </row>
    <row r="46" spans="2:69">
      <c r="B46" t="str">
        <f>IF(競技者データ入力シート!$S$2="","",競技者データ入力シート!$S$2)</f>
        <v/>
      </c>
      <c r="C46" t="str">
        <f>IF(競技者データ入力シート!$D52="","",競技者データ入力シート!$Y$2)</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5"/>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4" t="str">
        <f>IF($O46="","",IF($O46="男",IFERROR(VLOOKUP(競技者データ入力シート!Q52,データ!$B$2:$C$111,2,0),""),IF($O46="女",IFERROR(VLOOKUP(競技者データ入力シート!Q52,データ!$F$2:$G$111,2,0),""))))</f>
        <v/>
      </c>
      <c r="V46" t="str">
        <f>ASC(IF(競技者データ入力シート!Q52="","",競技者データ入力シート!R52))</f>
        <v/>
      </c>
      <c r="W46" t="str">
        <f>IF(競技者データ入力シート!U52="","",1)</f>
        <v/>
      </c>
      <c r="Y46" s="4" t="str">
        <f>IF($O46="","",IF($O46="男",IFERROR(VLOOKUP(競技者データ入力シート!Y52,データ!$B$2:$C$111,2,0),""),IF($O46="女",IFERROR(VLOOKUP(競技者データ入力シート!Y52,データ!$F$2:$G$111,2,0),""))))</f>
        <v/>
      </c>
      <c r="Z46" t="str">
        <f>ASC(IF(競技者データ入力シート!Z52="","",競技者データ入力シート!Z52))</f>
        <v/>
      </c>
      <c r="AC46" s="4" t="str">
        <f>IF($O46="","",IF($O46="男",IFERROR(VLOOKUP(競技者データ入力シート!V52,データ!$B$2:$C$111,2,0),""),IF($O46="女",IFERROR(VLOOKUP(競技者データ入力シート!V52,データ!$F$2:$G$111,2,0),""))))</f>
        <v/>
      </c>
      <c r="AD46" t="str">
        <f>ASC(IF(競技者データ入力シート!W52="","",競技者データ入力シート!W52))</f>
        <v/>
      </c>
      <c r="AG46" s="4"/>
      <c r="AO46" s="4" t="str">
        <f>IF(競技者データ入力シート!$AB52="","",競技者データ入力シート!$AB52)</f>
        <v/>
      </c>
      <c r="AQ46" s="444" t="str">
        <f>IF(競技者データ入力シート!$AB52="","",VLOOKUP(Y46&amp;AO46,$CQ$2:$CR$13,2))</f>
        <v/>
      </c>
      <c r="AR46" s="444" t="str">
        <f>IF(競技者データ入力シート!$AB52="","",B46)</f>
        <v/>
      </c>
      <c r="AS46" s="444" t="str">
        <f>IF(競技者データ入力シート!$AB52="","",C46&amp;AO46)</f>
        <v/>
      </c>
      <c r="AT46" s="444"/>
      <c r="AU46" s="444" t="str">
        <f>IF(競技者データ入力シート!$AB52="","",C46&amp;AO46)</f>
        <v/>
      </c>
      <c r="AV46" s="444" t="str">
        <f>IF(競技者データ入力シート!$AB52="","",C46&amp;AO46)</f>
        <v/>
      </c>
      <c r="AW46" s="444"/>
      <c r="AX46" s="444" t="str">
        <f>IF(競技者データ入力シート!$AB52="","",競技者データ入力シート!$P52)</f>
        <v/>
      </c>
      <c r="AY46" s="4" t="str">
        <f>IF(競技者データ入力シート!AB52="","",COUNTIF($AQ$2:AQ46,AQ46))</f>
        <v/>
      </c>
      <c r="AZ46" s="444" t="str">
        <f t="shared" si="6"/>
        <v/>
      </c>
      <c r="BA46" s="444" t="str">
        <f t="shared" si="7"/>
        <v/>
      </c>
      <c r="BB46" s="444" t="str">
        <f t="shared" si="8"/>
        <v/>
      </c>
      <c r="BC46" s="444" t="str">
        <f t="shared" si="9"/>
        <v/>
      </c>
      <c r="BE46" s="444"/>
      <c r="BF46" s="444"/>
      <c r="BG46" s="444"/>
      <c r="BH46" s="444"/>
      <c r="BI46" s="444"/>
      <c r="BJ46" s="444"/>
      <c r="BK46" s="444"/>
      <c r="BL46" s="444"/>
      <c r="BM46" s="444"/>
      <c r="BO46" s="444"/>
      <c r="BP46" t="str">
        <f>IF(U46="","",(VLOOKUP($U46,データ!$P$2:$Q$56,2,0)))</f>
        <v/>
      </c>
      <c r="BQ46" t="str">
        <f>IF(Y46="","",VLOOKUP(Y46,データ!$P$2:$Q$56,2,0))</f>
        <v/>
      </c>
    </row>
    <row r="47" spans="2:69">
      <c r="B47" t="str">
        <f>IF(競技者データ入力シート!$S$2="","",競技者データ入力シート!$S$2)</f>
        <v/>
      </c>
      <c r="C47" t="str">
        <f>IF(競技者データ入力シート!$D53="","",競技者データ入力シート!$Y$2)</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5"/>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4" t="str">
        <f>IF($O47="","",IF($O47="男",IFERROR(VLOOKUP(競技者データ入力シート!Q53,データ!$B$2:$C$111,2,0),""),IF($O47="女",IFERROR(VLOOKUP(競技者データ入力シート!Q53,データ!$F$2:$G$111,2,0),""))))</f>
        <v/>
      </c>
      <c r="V47" t="str">
        <f>ASC(IF(競技者データ入力シート!Q53="","",競技者データ入力シート!R53))</f>
        <v/>
      </c>
      <c r="W47" t="str">
        <f>IF(競技者データ入力シート!U53="","",1)</f>
        <v/>
      </c>
      <c r="Y47" s="4" t="str">
        <f>IF($O47="","",IF($O47="男",IFERROR(VLOOKUP(競技者データ入力シート!Y53,データ!$B$2:$C$111,2,0),""),IF($O47="女",IFERROR(VLOOKUP(競技者データ入力シート!Y53,データ!$F$2:$G$111,2,0),""))))</f>
        <v/>
      </c>
      <c r="Z47" t="str">
        <f>ASC(IF(競技者データ入力シート!Z53="","",競技者データ入力シート!Z53))</f>
        <v/>
      </c>
      <c r="AC47" s="4" t="str">
        <f>IF($O47="","",IF($O47="男",IFERROR(VLOOKUP(競技者データ入力シート!V53,データ!$B$2:$C$111,2,0),""),IF($O47="女",IFERROR(VLOOKUP(競技者データ入力シート!V53,データ!$F$2:$G$111,2,0),""))))</f>
        <v/>
      </c>
      <c r="AD47" t="str">
        <f>ASC(IF(競技者データ入力シート!W53="","",競技者データ入力シート!W53))</f>
        <v/>
      </c>
      <c r="AG47" s="4"/>
      <c r="AO47" s="4" t="str">
        <f>IF(競技者データ入力シート!$AB53="","",競技者データ入力シート!$AB53)</f>
        <v/>
      </c>
      <c r="AQ47" s="444" t="str">
        <f>IF(競技者データ入力シート!$AB53="","",VLOOKUP(Y47&amp;AO47,$CQ$2:$CR$13,2))</f>
        <v/>
      </c>
      <c r="AR47" s="444" t="str">
        <f>IF(競技者データ入力シート!$AB53="","",B47)</f>
        <v/>
      </c>
      <c r="AS47" s="444" t="str">
        <f>IF(競技者データ入力シート!$AB53="","",C47&amp;AO47)</f>
        <v/>
      </c>
      <c r="AT47" s="444"/>
      <c r="AU47" s="444" t="str">
        <f>IF(競技者データ入力シート!$AB53="","",C47&amp;AO47)</f>
        <v/>
      </c>
      <c r="AV47" s="444" t="str">
        <f>IF(競技者データ入力シート!$AB53="","",C47&amp;AO47)</f>
        <v/>
      </c>
      <c r="AW47" s="444"/>
      <c r="AX47" s="444" t="str">
        <f>IF(競技者データ入力シート!$AB53="","",競技者データ入力シート!$P53)</f>
        <v/>
      </c>
      <c r="AY47" s="4" t="str">
        <f>IF(競技者データ入力シート!AB53="","",COUNTIF($AQ$2:AQ47,AQ47))</f>
        <v/>
      </c>
      <c r="AZ47" s="444" t="str">
        <f t="shared" si="6"/>
        <v/>
      </c>
      <c r="BA47" s="444" t="str">
        <f t="shared" si="7"/>
        <v/>
      </c>
      <c r="BB47" s="444" t="str">
        <f t="shared" si="8"/>
        <v/>
      </c>
      <c r="BC47" s="444" t="str">
        <f t="shared" si="9"/>
        <v/>
      </c>
      <c r="BE47" s="444"/>
      <c r="BF47" s="444"/>
      <c r="BG47" s="444"/>
      <c r="BH47" s="444"/>
      <c r="BI47" s="444"/>
      <c r="BJ47" s="444"/>
      <c r="BK47" s="444"/>
      <c r="BL47" s="444"/>
      <c r="BM47" s="444"/>
      <c r="BO47" s="444"/>
      <c r="BP47" t="str">
        <f>IF(U47="","",(VLOOKUP($U47,データ!$P$2:$Q$56,2,0)))</f>
        <v/>
      </c>
      <c r="BQ47" t="str">
        <f>IF(Y47="","",VLOOKUP(Y47,データ!$P$2:$Q$56,2,0))</f>
        <v/>
      </c>
    </row>
    <row r="48" spans="2:69">
      <c r="B48" t="str">
        <f>IF(競技者データ入力シート!$S$2="","",競技者データ入力シート!$S$2)</f>
        <v/>
      </c>
      <c r="C48" t="str">
        <f>IF(競技者データ入力シート!$D54="","",競技者データ入力シート!$Y$2)</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5"/>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4" t="str">
        <f>IF($O48="","",IF($O48="男",IFERROR(VLOOKUP(競技者データ入力シート!Q54,データ!$B$2:$C$111,2,0),""),IF($O48="女",IFERROR(VLOOKUP(競技者データ入力シート!Q54,データ!$F$2:$G$111,2,0),""))))</f>
        <v/>
      </c>
      <c r="V48" t="str">
        <f>ASC(IF(競技者データ入力シート!Q54="","",競技者データ入力シート!R54))</f>
        <v/>
      </c>
      <c r="W48" t="str">
        <f>IF(競技者データ入力シート!U54="","",1)</f>
        <v/>
      </c>
      <c r="Y48" s="4" t="str">
        <f>IF($O48="","",IF($O48="男",IFERROR(VLOOKUP(競技者データ入力シート!Y54,データ!$B$2:$C$111,2,0),""),IF($O48="女",IFERROR(VLOOKUP(競技者データ入力シート!Y54,データ!$F$2:$G$111,2,0),""))))</f>
        <v/>
      </c>
      <c r="Z48" t="str">
        <f>ASC(IF(競技者データ入力シート!Z54="","",競技者データ入力シート!Z54))</f>
        <v/>
      </c>
      <c r="AC48" s="4" t="str">
        <f>IF($O48="","",IF($O48="男",IFERROR(VLOOKUP(競技者データ入力シート!V54,データ!$B$2:$C$111,2,0),""),IF($O48="女",IFERROR(VLOOKUP(競技者データ入力シート!V54,データ!$F$2:$G$111,2,0),""))))</f>
        <v/>
      </c>
      <c r="AD48" t="str">
        <f>ASC(IF(競技者データ入力シート!W54="","",競技者データ入力シート!W54))</f>
        <v/>
      </c>
      <c r="AG48" s="4"/>
      <c r="AO48" s="4" t="str">
        <f>IF(競技者データ入力シート!$AB54="","",競技者データ入力シート!$AB54)</f>
        <v/>
      </c>
      <c r="AQ48" s="444" t="str">
        <f>IF(競技者データ入力シート!$AB54="","",VLOOKUP(Y48&amp;AO48,$CQ$2:$CR$13,2))</f>
        <v/>
      </c>
      <c r="AR48" s="444" t="str">
        <f>IF(競技者データ入力シート!$AB54="","",B48)</f>
        <v/>
      </c>
      <c r="AS48" s="444" t="str">
        <f>IF(競技者データ入力シート!$AB54="","",C48&amp;AO48)</f>
        <v/>
      </c>
      <c r="AT48" s="444"/>
      <c r="AU48" s="444" t="str">
        <f>IF(競技者データ入力シート!$AB54="","",C48&amp;AO48)</f>
        <v/>
      </c>
      <c r="AV48" s="444" t="str">
        <f>IF(競技者データ入力シート!$AB54="","",C48&amp;AO48)</f>
        <v/>
      </c>
      <c r="AW48" s="444"/>
      <c r="AX48" s="444" t="str">
        <f>IF(競技者データ入力シート!$AB54="","",競技者データ入力シート!$P54)</f>
        <v/>
      </c>
      <c r="AY48" s="4" t="str">
        <f>IF(競技者データ入力シート!AB54="","",COUNTIF($AQ$2:AQ48,AQ48))</f>
        <v/>
      </c>
      <c r="AZ48" s="444" t="str">
        <f t="shared" si="6"/>
        <v/>
      </c>
      <c r="BA48" s="444" t="str">
        <f t="shared" si="7"/>
        <v/>
      </c>
      <c r="BB48" s="444" t="str">
        <f t="shared" si="8"/>
        <v/>
      </c>
      <c r="BC48" s="444" t="str">
        <f t="shared" si="9"/>
        <v/>
      </c>
      <c r="BE48" s="444"/>
      <c r="BF48" s="444"/>
      <c r="BG48" s="444"/>
      <c r="BH48" s="444"/>
      <c r="BI48" s="444"/>
      <c r="BJ48" s="444"/>
      <c r="BK48" s="444"/>
      <c r="BL48" s="444"/>
      <c r="BM48" s="444"/>
      <c r="BO48" s="444"/>
      <c r="BP48" t="str">
        <f>IF(U48="","",(VLOOKUP($U48,データ!$P$2:$Q$56,2,0)))</f>
        <v/>
      </c>
      <c r="BQ48" t="str">
        <f>IF(Y48="","",VLOOKUP(Y48,データ!$P$2:$Q$56,2,0))</f>
        <v/>
      </c>
    </row>
    <row r="49" spans="2:69">
      <c r="B49" t="str">
        <f>IF(競技者データ入力シート!$S$2="","",競技者データ入力シート!$S$2)</f>
        <v/>
      </c>
      <c r="C49" t="str">
        <f>IF(競技者データ入力シート!$D55="","",競技者データ入力シート!$Y$2)</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5"/>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4" t="str">
        <f>IF($O49="","",IF($O49="男",IFERROR(VLOOKUP(競技者データ入力シート!Q55,データ!$B$2:$C$111,2,0),""),IF($O49="女",IFERROR(VLOOKUP(競技者データ入力シート!Q55,データ!$F$2:$G$111,2,0),""))))</f>
        <v/>
      </c>
      <c r="V49" t="str">
        <f>ASC(IF(競技者データ入力シート!Q55="","",競技者データ入力シート!R55))</f>
        <v/>
      </c>
      <c r="W49" t="str">
        <f>IF(競技者データ入力シート!U55="","",1)</f>
        <v/>
      </c>
      <c r="Y49" s="4" t="str">
        <f>IF($O49="","",IF($O49="男",IFERROR(VLOOKUP(競技者データ入力シート!Y55,データ!$B$2:$C$111,2,0),""),IF($O49="女",IFERROR(VLOOKUP(競技者データ入力シート!Y55,データ!$F$2:$G$111,2,0),""))))</f>
        <v/>
      </c>
      <c r="Z49" t="str">
        <f>ASC(IF(競技者データ入力シート!Z55="","",競技者データ入力シート!Z55))</f>
        <v/>
      </c>
      <c r="AC49" s="4" t="str">
        <f>IF($O49="","",IF($O49="男",IFERROR(VLOOKUP(競技者データ入力シート!V55,データ!$B$2:$C$111,2,0),""),IF($O49="女",IFERROR(VLOOKUP(競技者データ入力シート!V55,データ!$F$2:$G$111,2,0),""))))</f>
        <v/>
      </c>
      <c r="AD49" t="str">
        <f>ASC(IF(競技者データ入力シート!W55="","",競技者データ入力シート!W55))</f>
        <v/>
      </c>
      <c r="AG49" s="4"/>
      <c r="AO49" s="4" t="str">
        <f>IF(競技者データ入力シート!$AB55="","",競技者データ入力シート!$AB55)</f>
        <v/>
      </c>
      <c r="AQ49" s="444" t="str">
        <f>IF(競技者データ入力シート!$AB55="","",VLOOKUP(Y49&amp;AO49,$CQ$2:$CR$13,2))</f>
        <v/>
      </c>
      <c r="AR49" s="444" t="str">
        <f>IF(競技者データ入力シート!$AB55="","",B49)</f>
        <v/>
      </c>
      <c r="AS49" s="444" t="str">
        <f>IF(競技者データ入力シート!$AB55="","",C49&amp;AO49)</f>
        <v/>
      </c>
      <c r="AT49" s="444"/>
      <c r="AU49" s="444" t="str">
        <f>IF(競技者データ入力シート!$AB55="","",C49&amp;AO49)</f>
        <v/>
      </c>
      <c r="AV49" s="444" t="str">
        <f>IF(競技者データ入力シート!$AB55="","",C49&amp;AO49)</f>
        <v/>
      </c>
      <c r="AW49" s="444"/>
      <c r="AX49" s="444" t="str">
        <f>IF(競技者データ入力シート!$AB55="","",競技者データ入力シート!$P55)</f>
        <v/>
      </c>
      <c r="AY49" s="4" t="str">
        <f>IF(競技者データ入力シート!AB55="","",COUNTIF($AQ$2:AQ49,AQ49))</f>
        <v/>
      </c>
      <c r="AZ49" s="444" t="str">
        <f t="shared" si="6"/>
        <v/>
      </c>
      <c r="BA49" s="444" t="str">
        <f t="shared" si="7"/>
        <v/>
      </c>
      <c r="BB49" s="444" t="str">
        <f t="shared" si="8"/>
        <v/>
      </c>
      <c r="BC49" s="444" t="str">
        <f t="shared" si="9"/>
        <v/>
      </c>
      <c r="BE49" s="444"/>
      <c r="BF49" s="444"/>
      <c r="BG49" s="444"/>
      <c r="BH49" s="444"/>
      <c r="BI49" s="444"/>
      <c r="BJ49" s="444"/>
      <c r="BK49" s="444"/>
      <c r="BL49" s="444"/>
      <c r="BM49" s="444"/>
      <c r="BO49" s="444"/>
      <c r="BP49" t="str">
        <f>IF(U49="","",(VLOOKUP($U49,データ!$P$2:$Q$56,2,0)))</f>
        <v/>
      </c>
      <c r="BQ49" t="str">
        <f>IF(Y49="","",VLOOKUP(Y49,データ!$P$2:$Q$56,2,0))</f>
        <v/>
      </c>
    </row>
    <row r="50" spans="2:69">
      <c r="B50" t="str">
        <f>IF(競技者データ入力シート!$S$2="","",競技者データ入力シート!$S$2)</f>
        <v/>
      </c>
      <c r="C50" t="str">
        <f>IF(競技者データ入力シート!$D56="","",競技者データ入力シート!$Y$2)</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5"/>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4" t="str">
        <f>IF($O50="","",IF($O50="男",IFERROR(VLOOKUP(競技者データ入力シート!Q56,データ!$B$2:$C$111,2,0),""),IF($O50="女",IFERROR(VLOOKUP(競技者データ入力シート!Q56,データ!$F$2:$G$111,2,0),""))))</f>
        <v/>
      </c>
      <c r="V50" t="str">
        <f>ASC(IF(競技者データ入力シート!Q56="","",競技者データ入力シート!R56))</f>
        <v/>
      </c>
      <c r="W50" t="str">
        <f>IF(競技者データ入力シート!U56="","",1)</f>
        <v/>
      </c>
      <c r="Y50" s="4" t="str">
        <f>IF($O50="","",IF($O50="男",IFERROR(VLOOKUP(競技者データ入力シート!Y56,データ!$B$2:$C$111,2,0),""),IF($O50="女",IFERROR(VLOOKUP(競技者データ入力シート!Y56,データ!$F$2:$G$111,2,0),""))))</f>
        <v/>
      </c>
      <c r="Z50" t="str">
        <f>ASC(IF(競技者データ入力シート!Z56="","",競技者データ入力シート!Z56))</f>
        <v/>
      </c>
      <c r="AC50" s="4" t="str">
        <f>IF($O50="","",IF($O50="男",IFERROR(VLOOKUP(競技者データ入力シート!V56,データ!$B$2:$C$111,2,0),""),IF($O50="女",IFERROR(VLOOKUP(競技者データ入力シート!V56,データ!$F$2:$G$111,2,0),""))))</f>
        <v/>
      </c>
      <c r="AD50" t="str">
        <f>ASC(IF(競技者データ入力シート!W56="","",競技者データ入力シート!W56))</f>
        <v/>
      </c>
      <c r="AG50" s="4"/>
      <c r="AO50" s="4" t="str">
        <f>IF(競技者データ入力シート!$AB56="","",競技者データ入力シート!$AB56)</f>
        <v/>
      </c>
      <c r="AQ50" s="444" t="str">
        <f>IF(競技者データ入力シート!$AB56="","",VLOOKUP(Y50&amp;AO50,$CQ$2:$CR$13,2))</f>
        <v/>
      </c>
      <c r="AR50" s="444" t="str">
        <f>IF(競技者データ入力シート!$AB56="","",B50)</f>
        <v/>
      </c>
      <c r="AS50" s="444" t="str">
        <f>IF(競技者データ入力シート!$AB56="","",C50&amp;AO50)</f>
        <v/>
      </c>
      <c r="AT50" s="444"/>
      <c r="AU50" s="444" t="str">
        <f>IF(競技者データ入力シート!$AB56="","",C50&amp;AO50)</f>
        <v/>
      </c>
      <c r="AV50" s="444" t="str">
        <f>IF(競技者データ入力シート!$AB56="","",C50&amp;AO50)</f>
        <v/>
      </c>
      <c r="AW50" s="444"/>
      <c r="AX50" s="444" t="str">
        <f>IF(競技者データ入力シート!$AB56="","",競技者データ入力シート!$P56)</f>
        <v/>
      </c>
      <c r="AY50" s="4" t="str">
        <f>IF(競技者データ入力シート!AB56="","",COUNTIF($AQ$2:AQ50,AQ50))</f>
        <v/>
      </c>
      <c r="AZ50" s="444" t="str">
        <f t="shared" si="6"/>
        <v/>
      </c>
      <c r="BA50" s="444" t="str">
        <f t="shared" si="7"/>
        <v/>
      </c>
      <c r="BB50" s="444" t="str">
        <f t="shared" si="8"/>
        <v/>
      </c>
      <c r="BC50" s="444" t="str">
        <f t="shared" si="9"/>
        <v/>
      </c>
      <c r="BE50" s="444"/>
      <c r="BF50" s="444"/>
      <c r="BG50" s="444"/>
      <c r="BH50" s="444"/>
      <c r="BI50" s="444"/>
      <c r="BJ50" s="444"/>
      <c r="BK50" s="444"/>
      <c r="BL50" s="444"/>
      <c r="BM50" s="444"/>
      <c r="BO50" s="444"/>
      <c r="BP50" t="str">
        <f>IF(U50="","",(VLOOKUP($U50,データ!$P$2:$Q$56,2,0)))</f>
        <v/>
      </c>
      <c r="BQ50" t="str">
        <f>IF(Y50="","",VLOOKUP(Y50,データ!$P$2:$Q$56,2,0))</f>
        <v/>
      </c>
    </row>
    <row r="51" spans="2:69">
      <c r="B51" t="str">
        <f>IF(競技者データ入力シート!$S$2="","",競技者データ入力シート!$S$2)</f>
        <v/>
      </c>
      <c r="C51" t="str">
        <f>IF(競技者データ入力シート!$D57="","",競技者データ入力シート!$Y$2)</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5"/>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4" t="str">
        <f>IF($O51="","",IF($O51="男",IFERROR(VLOOKUP(競技者データ入力シート!Q57,データ!$B$2:$C$111,2,0),""),IF($O51="女",IFERROR(VLOOKUP(競技者データ入力シート!Q57,データ!$F$2:$G$111,2,0),""))))</f>
        <v/>
      </c>
      <c r="V51" t="str">
        <f>ASC(IF(競技者データ入力シート!Q57="","",競技者データ入力シート!R57))</f>
        <v/>
      </c>
      <c r="W51" t="str">
        <f>IF(競技者データ入力シート!U57="","",1)</f>
        <v/>
      </c>
      <c r="Y51" s="4" t="str">
        <f>IF($O51="","",IF($O51="男",IFERROR(VLOOKUP(競技者データ入力シート!Y57,データ!$B$2:$C$111,2,0),""),IF($O51="女",IFERROR(VLOOKUP(競技者データ入力シート!Y57,データ!$F$2:$G$111,2,0),""))))</f>
        <v/>
      </c>
      <c r="Z51" t="str">
        <f>ASC(IF(競技者データ入力シート!Z57="","",競技者データ入力シート!Z57))</f>
        <v/>
      </c>
      <c r="AC51" s="4" t="str">
        <f>IF($O51="","",IF($O51="男",IFERROR(VLOOKUP(競技者データ入力シート!V57,データ!$B$2:$C$111,2,0),""),IF($O51="女",IFERROR(VLOOKUP(競技者データ入力シート!V57,データ!$F$2:$G$111,2,0),""))))</f>
        <v/>
      </c>
      <c r="AD51" t="str">
        <f>ASC(IF(競技者データ入力シート!W57="","",競技者データ入力シート!W57))</f>
        <v/>
      </c>
      <c r="AG51" s="4"/>
      <c r="AO51" s="4" t="str">
        <f>IF(競技者データ入力シート!$AB57="","",競技者データ入力シート!$AB57)</f>
        <v/>
      </c>
      <c r="AQ51" s="444" t="str">
        <f>IF(競技者データ入力シート!$AB57="","",VLOOKUP(Y51&amp;AO51,$CQ$2:$CR$13,2))</f>
        <v/>
      </c>
      <c r="AR51" s="444" t="str">
        <f>IF(競技者データ入力シート!$AB57="","",B51)</f>
        <v/>
      </c>
      <c r="AS51" s="444" t="str">
        <f>IF(競技者データ入力シート!$AB57="","",C51&amp;AO51)</f>
        <v/>
      </c>
      <c r="AT51" s="444"/>
      <c r="AU51" s="444" t="str">
        <f>IF(競技者データ入力シート!$AB57="","",C51&amp;AO51)</f>
        <v/>
      </c>
      <c r="AV51" s="444" t="str">
        <f>IF(競技者データ入力シート!$AB57="","",C51&amp;AO51)</f>
        <v/>
      </c>
      <c r="AW51" s="444"/>
      <c r="AX51" s="444" t="str">
        <f>IF(競技者データ入力シート!$AB57="","",競技者データ入力シート!$P57)</f>
        <v/>
      </c>
      <c r="AY51" s="4" t="str">
        <f>IF(競技者データ入力シート!AB57="","",COUNTIF($AQ$2:AQ51,AQ51))</f>
        <v/>
      </c>
      <c r="AZ51" s="444" t="str">
        <f t="shared" si="6"/>
        <v/>
      </c>
      <c r="BA51" s="444" t="str">
        <f t="shared" si="7"/>
        <v/>
      </c>
      <c r="BB51" s="444" t="str">
        <f t="shared" si="8"/>
        <v/>
      </c>
      <c r="BC51" s="444" t="str">
        <f t="shared" si="9"/>
        <v/>
      </c>
      <c r="BE51" s="444"/>
      <c r="BF51" s="444"/>
      <c r="BG51" s="444"/>
      <c r="BH51" s="444"/>
      <c r="BI51" s="444"/>
      <c r="BJ51" s="444"/>
      <c r="BK51" s="444"/>
      <c r="BL51" s="444"/>
      <c r="BM51" s="444"/>
      <c r="BO51" s="444"/>
      <c r="BP51" t="str">
        <f>IF(U51="","",(VLOOKUP($U51,データ!$P$2:$Q$56,2,0)))</f>
        <v/>
      </c>
      <c r="BQ51" t="str">
        <f>IF(Y51="","",VLOOKUP(Y51,データ!$P$2:$Q$56,2,0))</f>
        <v/>
      </c>
    </row>
    <row r="52" spans="2:69">
      <c r="B52" t="str">
        <f>IF(競技者データ入力シート!$S$2="","",競技者データ入力シート!$S$2)</f>
        <v/>
      </c>
      <c r="C52" t="str">
        <f>IF(競技者データ入力シート!$D58="","",競技者データ入力シート!$Y$2)</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5"/>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4" t="str">
        <f>IF($O52="","",IF($O52="男",IFERROR(VLOOKUP(競技者データ入力シート!Q58,データ!$B$2:$C$111,2,0),""),IF($O52="女",IFERROR(VLOOKUP(競技者データ入力シート!Q58,データ!$F$2:$G$111,2,0),""))))</f>
        <v/>
      </c>
      <c r="V52" t="str">
        <f>ASC(IF(競技者データ入力シート!Q58="","",競技者データ入力シート!R58))</f>
        <v/>
      </c>
      <c r="Y52" s="4" t="str">
        <f>IF($O52="","",IF($O52="男",IFERROR(VLOOKUP(競技者データ入力シート!Y58,データ!$B$2:$C$111,2,0),""),IF($O52="女",IFERROR(VLOOKUP(競技者データ入力シート!Y58,データ!$F$2:$G$111,2,0),""))))</f>
        <v/>
      </c>
      <c r="Z52" t="str">
        <f>ASC(IF(競技者データ入力シート!Z58="","",競技者データ入力シート!Z58))</f>
        <v/>
      </c>
      <c r="AC52" s="4"/>
      <c r="AG52" s="4"/>
      <c r="AO52" s="4" t="str">
        <f>IF(競技者データ入力シート!$AB58="","",競技者データ入力シート!$AB58)</f>
        <v/>
      </c>
      <c r="AQ52" s="444" t="str">
        <f>IF(競技者データ入力シート!$AB58="","",VLOOKUP(Y52&amp;AO52,$CQ$2:$CR$13,2))</f>
        <v/>
      </c>
      <c r="AR52" s="444" t="str">
        <f>IF(競技者データ入力シート!$AB58="","",B52)</f>
        <v/>
      </c>
      <c r="AS52" s="444" t="str">
        <f>IF(競技者データ入力シート!$AB58="","",C52&amp;AO52)</f>
        <v/>
      </c>
      <c r="AT52" s="444"/>
      <c r="AU52" s="444" t="str">
        <f>IF(競技者データ入力シート!$AB58="","",C52&amp;AO52)</f>
        <v/>
      </c>
      <c r="AV52" s="444" t="str">
        <f>IF(競技者データ入力シート!$AB58="","",C52&amp;AO52)</f>
        <v/>
      </c>
      <c r="AW52" s="444"/>
      <c r="AX52" s="444" t="str">
        <f>IF(競技者データ入力シート!$AB58="","",競技者データ入力シート!$P58)</f>
        <v/>
      </c>
      <c r="AY52" s="4" t="str">
        <f>IF(競技者データ入力シート!AB58="","",COUNTIF($AQ$2:AQ52,AQ52))</f>
        <v/>
      </c>
      <c r="AZ52" s="444" t="str">
        <f t="shared" si="6"/>
        <v/>
      </c>
      <c r="BA52" s="444" t="str">
        <f t="shared" si="7"/>
        <v/>
      </c>
      <c r="BB52" s="444" t="str">
        <f t="shared" si="8"/>
        <v/>
      </c>
      <c r="BC52" s="444" t="str">
        <f t="shared" si="9"/>
        <v/>
      </c>
      <c r="BE52" s="444"/>
      <c r="BF52" s="444"/>
      <c r="BG52" s="444"/>
      <c r="BH52" s="444"/>
      <c r="BI52" s="444"/>
      <c r="BJ52" s="444"/>
      <c r="BK52" s="444"/>
      <c r="BL52" s="444"/>
      <c r="BM52" s="444"/>
      <c r="BO52" s="444"/>
      <c r="BP52" t="str">
        <f>IF(U52="","",(VLOOKUP($U52,データ!$P$2:$Q$56,2,0)))</f>
        <v/>
      </c>
      <c r="BQ52" t="str">
        <f>IF(Y52="","",VLOOKUP(Y52,データ!$P$2:$Q$56,2,0))</f>
        <v/>
      </c>
    </row>
    <row r="53" spans="2:69">
      <c r="U53" s="4"/>
      <c r="Y53" s="4"/>
      <c r="AC53" s="4"/>
      <c r="AG53" s="4"/>
      <c r="AQ53" s="444"/>
      <c r="AR53" s="444"/>
      <c r="AS53" s="444"/>
      <c r="AT53" s="444"/>
      <c r="AU53" s="444"/>
      <c r="AV53" s="444"/>
      <c r="AW53" s="444"/>
      <c r="AX53" s="444"/>
      <c r="AZ53" s="4"/>
      <c r="BB53" s="4"/>
      <c r="BC53" s="4"/>
      <c r="BE53" s="444"/>
      <c r="BF53" s="444"/>
      <c r="BG53" s="444"/>
      <c r="BH53" s="444"/>
      <c r="BI53" s="444"/>
      <c r="BJ53" s="444"/>
      <c r="BK53" s="444"/>
      <c r="BL53" s="444"/>
      <c r="BM53" s="444"/>
      <c r="BO53" s="444"/>
    </row>
    <row r="54" spans="2:69">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s="4">
        <v>38</v>
      </c>
      <c r="AP54" s="4">
        <v>39</v>
      </c>
      <c r="AQ54">
        <v>40</v>
      </c>
      <c r="AR54">
        <v>41</v>
      </c>
      <c r="AS54">
        <v>42</v>
      </c>
      <c r="AT54">
        <v>43</v>
      </c>
      <c r="AU54">
        <v>44</v>
      </c>
      <c r="AV54">
        <v>45</v>
      </c>
      <c r="AY54" s="4">
        <v>46</v>
      </c>
      <c r="AZ54">
        <v>47</v>
      </c>
      <c r="BA54" s="444">
        <v>48</v>
      </c>
      <c r="BB54">
        <v>49</v>
      </c>
      <c r="BC54">
        <v>50</v>
      </c>
      <c r="BD54">
        <v>51</v>
      </c>
      <c r="BE54">
        <v>52</v>
      </c>
      <c r="BF54">
        <v>53</v>
      </c>
      <c r="BG54">
        <v>54</v>
      </c>
      <c r="BH54">
        <v>55</v>
      </c>
      <c r="BI54">
        <v>56</v>
      </c>
      <c r="BJ54">
        <v>57</v>
      </c>
      <c r="BK54" s="4">
        <v>58</v>
      </c>
      <c r="BL54">
        <v>59</v>
      </c>
      <c r="BM54">
        <v>60</v>
      </c>
      <c r="BN54" s="4">
        <v>61</v>
      </c>
      <c r="BO54">
        <v>62</v>
      </c>
      <c r="BP54">
        <v>63</v>
      </c>
      <c r="BQ54">
        <v>64</v>
      </c>
    </row>
  </sheetData>
  <phoneticPr fontId="83"/>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B172"/>
  <sheetViews>
    <sheetView topLeftCell="A139" zoomScale="85" zoomScaleNormal="85" zoomScalePageLayoutView="60" workbookViewId="0">
      <selection activeCell="D170" sqref="D170"/>
    </sheetView>
  </sheetViews>
  <sheetFormatPr defaultRowHeight="13.2"/>
  <cols>
    <col min="1" max="1" width="22.109375" style="468"/>
    <col min="2" max="2" width="13.88671875" style="468"/>
    <col min="3" max="3" width="6" style="469"/>
    <col min="4" max="4" width="4.33203125" style="469"/>
    <col min="5" max="5" width="22.109375" style="468"/>
    <col min="6" max="6" width="13.88671875" style="468"/>
    <col min="7" max="7" width="6" style="469"/>
    <col min="8" max="8" width="4.33203125" style="469"/>
    <col min="9" max="9" width="1.109375"/>
    <col min="10" max="10" width="6" style="4"/>
    <col min="11" max="11" width="5.21875" style="4"/>
    <col min="12" max="12" width="1.109375"/>
    <col min="13" max="13" width="4.33203125" style="4"/>
    <col min="14" max="14" width="5.21875" style="4"/>
    <col min="15" max="15" width="1.109375"/>
    <col min="16" max="16" width="5.21875" style="4"/>
    <col min="17" max="17" width="22.109375"/>
    <col min="18" max="18" width="8.33203125"/>
    <col min="19" max="19" width="13.88671875"/>
    <col min="20" max="20" width="8.33203125"/>
    <col min="21" max="21" width="13.88671875"/>
    <col min="22" max="22" width="1.109375"/>
    <col min="23" max="23" width="5.21875" style="4"/>
    <col min="24" max="24" width="15.109375" style="50"/>
    <col min="25" max="25" width="5.109375" style="4"/>
    <col min="26" max="1025" width="8.6640625"/>
  </cols>
  <sheetData>
    <row r="1" spans="1:28" s="468" customFormat="1" ht="24" customHeight="1">
      <c r="A1" s="470" t="s">
        <v>249</v>
      </c>
      <c r="B1" s="470" t="s">
        <v>250</v>
      </c>
      <c r="C1" s="471" t="s">
        <v>223</v>
      </c>
      <c r="D1" s="471" t="s">
        <v>251</v>
      </c>
      <c r="E1" s="472" t="s">
        <v>252</v>
      </c>
      <c r="F1" s="472" t="s">
        <v>250</v>
      </c>
      <c r="G1" s="473" t="s">
        <v>223</v>
      </c>
      <c r="H1" s="473" t="s">
        <v>251</v>
      </c>
      <c r="J1" s="474" t="s">
        <v>253</v>
      </c>
      <c r="K1" s="474" t="s">
        <v>254</v>
      </c>
      <c r="L1" s="469"/>
      <c r="M1" s="475" t="s">
        <v>255</v>
      </c>
      <c r="N1" s="475" t="s">
        <v>254</v>
      </c>
      <c r="P1" s="476" t="s">
        <v>256</v>
      </c>
      <c r="Q1" s="477" t="s">
        <v>257</v>
      </c>
      <c r="R1" s="478" t="s">
        <v>258</v>
      </c>
      <c r="S1" s="478" t="s">
        <v>259</v>
      </c>
      <c r="T1" s="479" t="s">
        <v>260</v>
      </c>
      <c r="U1" s="479" t="s">
        <v>261</v>
      </c>
      <c r="W1" s="480" t="s">
        <v>254</v>
      </c>
      <c r="X1" s="481" t="s">
        <v>262</v>
      </c>
      <c r="Y1" s="482" t="s">
        <v>104</v>
      </c>
    </row>
    <row r="2" spans="1:28">
      <c r="A2" s="483" t="s">
        <v>588</v>
      </c>
      <c r="B2" s="484" t="s">
        <v>588</v>
      </c>
      <c r="C2" s="485">
        <v>1</v>
      </c>
      <c r="D2" s="485"/>
      <c r="E2" s="483" t="s">
        <v>591</v>
      </c>
      <c r="F2" s="484" t="s">
        <v>591</v>
      </c>
      <c r="G2" s="485">
        <v>31</v>
      </c>
      <c r="H2" s="485"/>
      <c r="I2" s="483"/>
      <c r="J2" s="483" t="s">
        <v>263</v>
      </c>
      <c r="K2" s="485">
        <v>1</v>
      </c>
      <c r="L2" s="486"/>
      <c r="M2" s="487" t="s">
        <v>264</v>
      </c>
      <c r="N2" s="469" t="s">
        <v>115</v>
      </c>
      <c r="O2" s="486"/>
      <c r="P2" s="485">
        <v>1</v>
      </c>
      <c r="Q2" s="484" t="s">
        <v>588</v>
      </c>
      <c r="R2" s="469">
        <v>12</v>
      </c>
      <c r="S2" s="487" t="s">
        <v>265</v>
      </c>
      <c r="T2" s="469">
        <v>30</v>
      </c>
      <c r="U2" s="487" t="s">
        <v>266</v>
      </c>
      <c r="W2" s="469">
        <v>101</v>
      </c>
      <c r="X2" s="488" t="s">
        <v>401</v>
      </c>
      <c r="Y2" s="4" t="s">
        <v>115</v>
      </c>
      <c r="AA2" s="486" t="s">
        <v>526</v>
      </c>
      <c r="AB2" s="486" t="s">
        <v>534</v>
      </c>
    </row>
    <row r="3" spans="1:28">
      <c r="A3" s="487" t="s">
        <v>589</v>
      </c>
      <c r="B3" s="486" t="s">
        <v>589</v>
      </c>
      <c r="C3" s="469">
        <v>2</v>
      </c>
      <c r="E3" s="487" t="s">
        <v>592</v>
      </c>
      <c r="F3" s="486" t="s">
        <v>592</v>
      </c>
      <c r="G3" s="469">
        <v>32</v>
      </c>
      <c r="I3" s="483"/>
      <c r="J3" s="483" t="s">
        <v>267</v>
      </c>
      <c r="K3" s="485">
        <v>2</v>
      </c>
      <c r="L3" s="486"/>
      <c r="M3" s="487" t="s">
        <v>268</v>
      </c>
      <c r="N3" s="469" t="s">
        <v>132</v>
      </c>
      <c r="O3" s="486"/>
      <c r="P3" s="469">
        <v>2</v>
      </c>
      <c r="Q3" s="486" t="s">
        <v>589</v>
      </c>
      <c r="R3" s="485">
        <v>13</v>
      </c>
      <c r="S3" s="487" t="s">
        <v>269</v>
      </c>
      <c r="T3" s="485">
        <v>31</v>
      </c>
      <c r="U3" s="487" t="s">
        <v>270</v>
      </c>
      <c r="W3" s="469">
        <v>201</v>
      </c>
      <c r="X3" s="488" t="s">
        <v>402</v>
      </c>
      <c r="Y3" s="4" t="s">
        <v>132</v>
      </c>
      <c r="AA3" s="484" t="s">
        <v>528</v>
      </c>
      <c r="AB3" s="486" t="s">
        <v>538</v>
      </c>
    </row>
    <row r="4" spans="1:28">
      <c r="A4" s="487" t="s">
        <v>590</v>
      </c>
      <c r="B4" s="486" t="s">
        <v>590</v>
      </c>
      <c r="C4" s="485">
        <v>3</v>
      </c>
      <c r="D4" s="485"/>
      <c r="E4" s="487" t="s">
        <v>593</v>
      </c>
      <c r="F4" s="486" t="s">
        <v>593</v>
      </c>
      <c r="G4" s="485">
        <v>33</v>
      </c>
      <c r="H4" s="485"/>
      <c r="I4" s="483"/>
      <c r="J4" s="483" t="s">
        <v>271</v>
      </c>
      <c r="K4" s="485">
        <v>3</v>
      </c>
      <c r="L4" s="486"/>
      <c r="M4" s="487" t="s">
        <v>272</v>
      </c>
      <c r="N4" s="469" t="s">
        <v>119</v>
      </c>
      <c r="O4" s="486"/>
      <c r="P4" s="469">
        <v>3</v>
      </c>
      <c r="Q4" s="486" t="s">
        <v>590</v>
      </c>
      <c r="R4" s="485"/>
      <c r="S4" s="483"/>
      <c r="T4" s="469"/>
      <c r="U4" s="486"/>
      <c r="W4" s="469">
        <v>202</v>
      </c>
      <c r="X4" s="488" t="s">
        <v>403</v>
      </c>
      <c r="Y4" s="4" t="s">
        <v>119</v>
      </c>
      <c r="AA4" s="486" t="s">
        <v>527</v>
      </c>
      <c r="AB4" s="486" t="s">
        <v>512</v>
      </c>
    </row>
    <row r="5" spans="1:28">
      <c r="A5" s="483" t="s">
        <v>615</v>
      </c>
      <c r="B5" s="531" t="s">
        <v>615</v>
      </c>
      <c r="C5" s="485">
        <v>4</v>
      </c>
      <c r="D5" s="485"/>
      <c r="E5" s="483" t="s">
        <v>616</v>
      </c>
      <c r="F5" s="538" t="s">
        <v>616</v>
      </c>
      <c r="G5" s="485">
        <v>34</v>
      </c>
      <c r="H5" s="485"/>
      <c r="I5" s="483"/>
      <c r="J5" s="483" t="s">
        <v>274</v>
      </c>
      <c r="K5" s="485">
        <v>4</v>
      </c>
      <c r="L5" s="486"/>
      <c r="M5" s="487" t="s">
        <v>49</v>
      </c>
      <c r="N5" s="469" t="s">
        <v>135</v>
      </c>
      <c r="O5" s="486"/>
      <c r="P5" s="469">
        <v>4</v>
      </c>
      <c r="Q5" s="531" t="s">
        <v>615</v>
      </c>
      <c r="R5" s="469"/>
      <c r="S5" s="486"/>
      <c r="T5" s="469"/>
      <c r="U5" s="486"/>
      <c r="W5" s="469">
        <v>203</v>
      </c>
      <c r="X5" s="488" t="s">
        <v>404</v>
      </c>
      <c r="Y5" s="4" t="s">
        <v>135</v>
      </c>
      <c r="AA5" s="532" t="s">
        <v>524</v>
      </c>
      <c r="AB5" s="486" t="s">
        <v>513</v>
      </c>
    </row>
    <row r="6" spans="1:28">
      <c r="A6" s="483" t="s">
        <v>525</v>
      </c>
      <c r="B6" s="531" t="s">
        <v>525</v>
      </c>
      <c r="C6" s="469">
        <v>5</v>
      </c>
      <c r="E6" s="483" t="s">
        <v>533</v>
      </c>
      <c r="F6" s="538" t="s">
        <v>533</v>
      </c>
      <c r="G6" s="469">
        <v>35</v>
      </c>
      <c r="I6" s="486"/>
      <c r="J6" s="483" t="s">
        <v>276</v>
      </c>
      <c r="K6" s="485">
        <v>5</v>
      </c>
      <c r="L6" s="486"/>
      <c r="M6" s="487" t="s">
        <v>277</v>
      </c>
      <c r="N6" s="469" t="s">
        <v>278</v>
      </c>
      <c r="O6" s="486"/>
      <c r="P6" s="469">
        <v>5</v>
      </c>
      <c r="Q6" s="531" t="s">
        <v>525</v>
      </c>
      <c r="R6" s="469"/>
      <c r="S6" s="486"/>
      <c r="T6" s="486"/>
      <c r="U6" s="486"/>
      <c r="W6" s="469">
        <v>204</v>
      </c>
      <c r="X6" s="488" t="s">
        <v>405</v>
      </c>
      <c r="Y6" s="4" t="s">
        <v>278</v>
      </c>
      <c r="AA6" s="532" t="s">
        <v>499</v>
      </c>
      <c r="AB6" s="486" t="s">
        <v>502</v>
      </c>
    </row>
    <row r="7" spans="1:28">
      <c r="A7" s="483" t="s">
        <v>529</v>
      </c>
      <c r="B7" s="531" t="s">
        <v>529</v>
      </c>
      <c r="C7" s="469">
        <v>6</v>
      </c>
      <c r="E7" s="483" t="s">
        <v>535</v>
      </c>
      <c r="F7" s="484" t="s">
        <v>535</v>
      </c>
      <c r="G7" s="485">
        <v>36</v>
      </c>
      <c r="I7" s="486"/>
      <c r="J7" s="487" t="s">
        <v>280</v>
      </c>
      <c r="K7" s="485">
        <v>6</v>
      </c>
      <c r="L7" s="486"/>
      <c r="M7" s="486"/>
      <c r="N7" s="486"/>
      <c r="O7" s="486"/>
      <c r="P7" s="469">
        <v>6</v>
      </c>
      <c r="Q7" s="531" t="s">
        <v>529</v>
      </c>
      <c r="R7" s="469"/>
      <c r="S7" s="486"/>
      <c r="T7" s="486"/>
      <c r="U7" s="486"/>
      <c r="W7" s="469">
        <v>205</v>
      </c>
      <c r="X7" s="488" t="s">
        <v>406</v>
      </c>
      <c r="Y7" s="4" t="s">
        <v>282</v>
      </c>
      <c r="AA7" s="486" t="s">
        <v>494</v>
      </c>
      <c r="AB7" s="486" t="s">
        <v>490</v>
      </c>
    </row>
    <row r="8" spans="1:28">
      <c r="A8" s="487" t="s">
        <v>530</v>
      </c>
      <c r="B8" s="532" t="s">
        <v>530</v>
      </c>
      <c r="C8" s="469">
        <v>7</v>
      </c>
      <c r="E8" s="487" t="s">
        <v>514</v>
      </c>
      <c r="F8" s="532" t="s">
        <v>514</v>
      </c>
      <c r="G8" s="485">
        <v>37</v>
      </c>
      <c r="I8" s="486"/>
      <c r="J8" s="487" t="s">
        <v>283</v>
      </c>
      <c r="K8" s="485">
        <v>7</v>
      </c>
      <c r="L8" s="486"/>
      <c r="M8" s="486"/>
      <c r="N8" s="486"/>
      <c r="O8" s="486"/>
      <c r="P8" s="469">
        <v>7</v>
      </c>
      <c r="Q8" s="532" t="s">
        <v>530</v>
      </c>
      <c r="R8" s="469"/>
      <c r="S8" s="486"/>
      <c r="T8" s="486"/>
      <c r="U8" s="486"/>
      <c r="W8" s="469">
        <v>206</v>
      </c>
      <c r="X8" s="488" t="s">
        <v>407</v>
      </c>
      <c r="Y8" s="4" t="s">
        <v>285</v>
      </c>
      <c r="AA8" s="486" t="s">
        <v>522</v>
      </c>
      <c r="AB8" s="486" t="s">
        <v>518</v>
      </c>
    </row>
    <row r="9" spans="1:28">
      <c r="A9" s="487" t="s">
        <v>511</v>
      </c>
      <c r="B9" s="532" t="s">
        <v>511</v>
      </c>
      <c r="C9" s="469">
        <v>8</v>
      </c>
      <c r="E9" s="487" t="s">
        <v>501</v>
      </c>
      <c r="F9" s="532" t="s">
        <v>501</v>
      </c>
      <c r="G9" s="469">
        <v>38</v>
      </c>
      <c r="I9" s="486"/>
      <c r="J9" s="487" t="s">
        <v>286</v>
      </c>
      <c r="K9" s="485">
        <v>8</v>
      </c>
      <c r="L9" s="486"/>
      <c r="M9" s="486"/>
      <c r="N9" s="486"/>
      <c r="O9" s="486"/>
      <c r="P9" s="469">
        <v>8</v>
      </c>
      <c r="Q9" s="532" t="s">
        <v>511</v>
      </c>
      <c r="R9" s="469"/>
      <c r="S9" s="486"/>
      <c r="T9" s="486"/>
      <c r="U9" s="486"/>
      <c r="W9" s="469">
        <v>207</v>
      </c>
      <c r="X9" s="488" t="s">
        <v>408</v>
      </c>
      <c r="AA9" s="486" t="s">
        <v>520</v>
      </c>
      <c r="AB9" s="486" t="s">
        <v>516</v>
      </c>
    </row>
    <row r="10" spans="1:28">
      <c r="A10" s="487" t="s">
        <v>523</v>
      </c>
      <c r="B10" s="532" t="s">
        <v>523</v>
      </c>
      <c r="C10" s="469">
        <v>9</v>
      </c>
      <c r="E10" s="487" t="s">
        <v>489</v>
      </c>
      <c r="F10" s="532" t="s">
        <v>489</v>
      </c>
      <c r="G10" s="485">
        <v>39</v>
      </c>
      <c r="I10" s="486"/>
      <c r="J10" s="487" t="s">
        <v>288</v>
      </c>
      <c r="K10" s="485">
        <v>9</v>
      </c>
      <c r="L10" s="486"/>
      <c r="M10" s="486"/>
      <c r="N10" s="486"/>
      <c r="O10" s="486"/>
      <c r="P10" s="469">
        <v>9</v>
      </c>
      <c r="Q10" s="532" t="s">
        <v>523</v>
      </c>
      <c r="R10" s="469"/>
      <c r="S10" s="486"/>
      <c r="T10" s="486"/>
      <c r="U10" s="486"/>
      <c r="W10" s="469">
        <v>208</v>
      </c>
      <c r="X10" s="488" t="s">
        <v>409</v>
      </c>
      <c r="AA10" s="486" t="s">
        <v>495</v>
      </c>
      <c r="AB10" s="486" t="s">
        <v>491</v>
      </c>
    </row>
    <row r="11" spans="1:28">
      <c r="A11" s="487" t="s">
        <v>500</v>
      </c>
      <c r="B11" s="533" t="s">
        <v>500</v>
      </c>
      <c r="C11" s="469">
        <v>10</v>
      </c>
      <c r="E11" s="487" t="s">
        <v>515</v>
      </c>
      <c r="F11" s="533" t="s">
        <v>515</v>
      </c>
      <c r="G11" s="485">
        <v>40</v>
      </c>
      <c r="I11" s="486"/>
      <c r="J11" s="487" t="s">
        <v>290</v>
      </c>
      <c r="K11" s="485">
        <v>10</v>
      </c>
      <c r="L11" s="486"/>
      <c r="M11" s="486"/>
      <c r="N11" s="486"/>
      <c r="O11" s="486"/>
      <c r="P11" s="469">
        <v>10</v>
      </c>
      <c r="Q11" s="533" t="s">
        <v>500</v>
      </c>
      <c r="R11" s="469"/>
      <c r="S11" s="486"/>
      <c r="T11" s="486"/>
      <c r="U11" s="486"/>
      <c r="W11" s="469">
        <v>209</v>
      </c>
      <c r="X11" s="488" t="s">
        <v>410</v>
      </c>
      <c r="AA11" t="s">
        <v>505</v>
      </c>
      <c r="AB11" s="486" t="s">
        <v>504</v>
      </c>
    </row>
    <row r="12" spans="1:28">
      <c r="A12" s="487" t="s">
        <v>496</v>
      </c>
      <c r="B12" s="532" t="s">
        <v>496</v>
      </c>
      <c r="C12" s="469">
        <v>11</v>
      </c>
      <c r="E12" s="487" t="s">
        <v>517</v>
      </c>
      <c r="F12" s="532" t="s">
        <v>517</v>
      </c>
      <c r="G12" s="469">
        <v>41</v>
      </c>
      <c r="I12" s="486"/>
      <c r="J12" s="487" t="s">
        <v>292</v>
      </c>
      <c r="K12" s="485">
        <v>11</v>
      </c>
      <c r="L12" s="486"/>
      <c r="M12" s="486"/>
      <c r="N12" s="486"/>
      <c r="O12" s="486"/>
      <c r="P12" s="469">
        <v>11</v>
      </c>
      <c r="Q12" s="532" t="s">
        <v>496</v>
      </c>
      <c r="R12" s="469"/>
      <c r="S12" s="486"/>
      <c r="T12" s="486"/>
      <c r="U12" s="486"/>
      <c r="W12" s="469">
        <v>210</v>
      </c>
      <c r="X12" s="488" t="s">
        <v>411</v>
      </c>
      <c r="AA12" s="486" t="s">
        <v>506</v>
      </c>
      <c r="AB12" s="486" t="s">
        <v>503</v>
      </c>
    </row>
    <row r="13" spans="1:28">
      <c r="A13" s="487" t="s">
        <v>519</v>
      </c>
      <c r="B13" s="533" t="s">
        <v>519</v>
      </c>
      <c r="C13" s="469">
        <v>12</v>
      </c>
      <c r="E13" s="487" t="s">
        <v>492</v>
      </c>
      <c r="F13" s="533" t="s">
        <v>492</v>
      </c>
      <c r="G13" s="485">
        <v>42</v>
      </c>
      <c r="I13" s="486"/>
      <c r="J13" s="487" t="s">
        <v>55</v>
      </c>
      <c r="K13" s="485">
        <v>12</v>
      </c>
      <c r="L13" s="486"/>
      <c r="M13" s="486"/>
      <c r="N13" s="486"/>
      <c r="O13" s="486"/>
      <c r="P13" s="469">
        <v>12</v>
      </c>
      <c r="Q13" s="533" t="s">
        <v>519</v>
      </c>
      <c r="R13" s="469"/>
      <c r="S13" s="486"/>
      <c r="T13" s="486"/>
      <c r="U13" s="486"/>
      <c r="W13" s="469">
        <v>211</v>
      </c>
      <c r="X13" s="488" t="s">
        <v>412</v>
      </c>
    </row>
    <row r="14" spans="1:28">
      <c r="A14" s="487" t="s">
        <v>521</v>
      </c>
      <c r="B14" s="486" t="s">
        <v>521</v>
      </c>
      <c r="C14" s="469">
        <v>13</v>
      </c>
      <c r="E14" s="487" t="s">
        <v>572</v>
      </c>
      <c r="F14" s="487" t="s">
        <v>572</v>
      </c>
      <c r="G14" s="485">
        <v>43</v>
      </c>
      <c r="I14" s="486"/>
      <c r="J14" s="487" t="s">
        <v>295</v>
      </c>
      <c r="K14" s="485">
        <v>13</v>
      </c>
      <c r="L14" s="486"/>
      <c r="M14" s="486"/>
      <c r="N14" s="486"/>
      <c r="O14" s="486"/>
      <c r="P14" s="469">
        <v>13</v>
      </c>
      <c r="Q14" s="486" t="s">
        <v>521</v>
      </c>
      <c r="R14" s="486"/>
      <c r="S14" s="486"/>
      <c r="T14" s="486"/>
      <c r="U14" s="486"/>
      <c r="W14" s="469">
        <v>212</v>
      </c>
      <c r="X14" s="488" t="s">
        <v>413</v>
      </c>
    </row>
    <row r="15" spans="1:28">
      <c r="A15" s="487" t="s">
        <v>493</v>
      </c>
      <c r="B15" s="533" t="s">
        <v>493</v>
      </c>
      <c r="C15" s="469">
        <v>14</v>
      </c>
      <c r="E15" s="487" t="s">
        <v>617</v>
      </c>
      <c r="F15" s="486" t="s">
        <v>617</v>
      </c>
      <c r="G15" s="469">
        <v>44</v>
      </c>
      <c r="I15" s="486"/>
      <c r="J15" s="487" t="s">
        <v>297</v>
      </c>
      <c r="K15" s="485">
        <v>14</v>
      </c>
      <c r="L15" s="486"/>
      <c r="M15" s="486"/>
      <c r="N15" s="486"/>
      <c r="O15" s="486"/>
      <c r="P15" s="469">
        <v>14</v>
      </c>
      <c r="Q15" s="533" t="s">
        <v>493</v>
      </c>
      <c r="R15" s="486"/>
      <c r="S15" s="486"/>
      <c r="T15" s="486"/>
      <c r="U15" s="486"/>
      <c r="W15" s="469">
        <v>213</v>
      </c>
      <c r="X15" s="488" t="s">
        <v>414</v>
      </c>
    </row>
    <row r="16" spans="1:28">
      <c r="A16" s="487" t="s">
        <v>561</v>
      </c>
      <c r="B16" s="487" t="s">
        <v>561</v>
      </c>
      <c r="C16" s="469">
        <v>15</v>
      </c>
      <c r="E16" s="487" t="s">
        <v>573</v>
      </c>
      <c r="F16" s="533" t="s">
        <v>573</v>
      </c>
      <c r="G16" s="485">
        <v>45</v>
      </c>
      <c r="I16" s="486"/>
      <c r="J16" s="487" t="s">
        <v>299</v>
      </c>
      <c r="K16" s="485">
        <v>15</v>
      </c>
      <c r="L16" s="486"/>
      <c r="M16" s="486"/>
      <c r="N16" s="486"/>
      <c r="O16" s="486"/>
      <c r="P16" s="469">
        <v>15</v>
      </c>
      <c r="Q16" s="487" t="s">
        <v>561</v>
      </c>
      <c r="R16" s="486"/>
      <c r="S16" s="486"/>
      <c r="T16" s="486"/>
      <c r="U16" s="486"/>
      <c r="W16" s="469">
        <v>214</v>
      </c>
      <c r="X16" s="488" t="s">
        <v>415</v>
      </c>
    </row>
    <row r="17" spans="1:24">
      <c r="A17" s="487" t="s">
        <v>568</v>
      </c>
      <c r="B17" s="486" t="s">
        <v>568</v>
      </c>
      <c r="C17" s="469">
        <v>16</v>
      </c>
      <c r="E17" s="533" t="s">
        <v>574</v>
      </c>
      <c r="F17" s="532" t="s">
        <v>574</v>
      </c>
      <c r="G17" s="485">
        <v>46</v>
      </c>
      <c r="I17" s="486"/>
      <c r="J17" s="487" t="s">
        <v>301</v>
      </c>
      <c r="K17" s="485">
        <v>16</v>
      </c>
      <c r="L17" s="486"/>
      <c r="M17" s="486"/>
      <c r="N17" s="486"/>
      <c r="O17" s="486"/>
      <c r="P17" s="469">
        <v>16</v>
      </c>
      <c r="Q17" s="486" t="s">
        <v>568</v>
      </c>
      <c r="R17" s="486"/>
      <c r="S17" s="486"/>
      <c r="T17" s="486"/>
      <c r="U17" s="486"/>
      <c r="W17" s="469">
        <v>215</v>
      </c>
      <c r="X17" s="488" t="s">
        <v>416</v>
      </c>
    </row>
    <row r="18" spans="1:24">
      <c r="A18" s="487" t="s">
        <v>562</v>
      </c>
      <c r="B18" s="533" t="s">
        <v>562</v>
      </c>
      <c r="C18" s="469">
        <v>17</v>
      </c>
      <c r="E18" s="487" t="s">
        <v>578</v>
      </c>
      <c r="F18" s="532" t="s">
        <v>578</v>
      </c>
      <c r="G18" s="469">
        <v>47</v>
      </c>
      <c r="I18" s="486"/>
      <c r="J18" s="487" t="s">
        <v>303</v>
      </c>
      <c r="K18" s="485">
        <v>17</v>
      </c>
      <c r="L18" s="486"/>
      <c r="M18" s="486"/>
      <c r="N18" s="486"/>
      <c r="O18" s="486"/>
      <c r="P18" s="469">
        <v>17</v>
      </c>
      <c r="Q18" s="533" t="s">
        <v>562</v>
      </c>
      <c r="R18" s="486"/>
      <c r="S18" s="486"/>
      <c r="T18" s="486"/>
      <c r="U18" s="486"/>
      <c r="W18" s="469">
        <v>216</v>
      </c>
      <c r="X18" s="488" t="s">
        <v>417</v>
      </c>
    </row>
    <row r="19" spans="1:24">
      <c r="A19" s="487" t="s">
        <v>563</v>
      </c>
      <c r="B19" s="728" t="s">
        <v>563</v>
      </c>
      <c r="C19" s="469">
        <v>18</v>
      </c>
      <c r="E19" t="s">
        <v>575</v>
      </c>
      <c r="F19" s="486" t="s">
        <v>575</v>
      </c>
      <c r="G19" s="485">
        <v>48</v>
      </c>
      <c r="I19" s="486"/>
      <c r="J19" s="487" t="s">
        <v>305</v>
      </c>
      <c r="K19" s="485">
        <v>18</v>
      </c>
      <c r="L19" s="486"/>
      <c r="M19" s="486"/>
      <c r="N19" s="486"/>
      <c r="O19" s="486"/>
      <c r="P19" s="469">
        <v>18</v>
      </c>
      <c r="Q19" s="728" t="s">
        <v>563</v>
      </c>
      <c r="R19" s="486"/>
      <c r="S19" s="486"/>
      <c r="T19" s="486"/>
      <c r="U19" s="486"/>
      <c r="W19" s="469">
        <v>217</v>
      </c>
      <c r="X19" s="488" t="s">
        <v>418</v>
      </c>
    </row>
    <row r="20" spans="1:24">
      <c r="A20" s="533" t="s">
        <v>499</v>
      </c>
      <c r="B20" s="533" t="s">
        <v>499</v>
      </c>
      <c r="C20" s="469">
        <v>19</v>
      </c>
      <c r="E20" t="s">
        <v>576</v>
      </c>
      <c r="F20" s="486" t="s">
        <v>576</v>
      </c>
      <c r="G20" s="485">
        <v>49</v>
      </c>
      <c r="I20" s="486"/>
      <c r="J20" s="487" t="s">
        <v>307</v>
      </c>
      <c r="K20" s="485">
        <v>19</v>
      </c>
      <c r="L20" s="486"/>
      <c r="M20" s="486"/>
      <c r="N20" s="486"/>
      <c r="O20" s="486"/>
      <c r="P20" s="469">
        <v>19</v>
      </c>
      <c r="Q20" s="533" t="s">
        <v>499</v>
      </c>
      <c r="R20" s="486"/>
      <c r="S20" s="486"/>
      <c r="T20" s="486"/>
      <c r="U20" s="486"/>
      <c r="W20" s="469">
        <v>218</v>
      </c>
      <c r="X20" s="488" t="s">
        <v>419</v>
      </c>
    </row>
    <row r="21" spans="1:24">
      <c r="A21" s="487" t="s">
        <v>564</v>
      </c>
      <c r="B21" s="487" t="s">
        <v>564</v>
      </c>
      <c r="C21" s="469">
        <v>20</v>
      </c>
      <c r="E21" s="486" t="s">
        <v>579</v>
      </c>
      <c r="F21" s="486" t="s">
        <v>579</v>
      </c>
      <c r="G21" s="469">
        <v>50</v>
      </c>
      <c r="I21" s="486"/>
      <c r="J21" s="487" t="s">
        <v>309</v>
      </c>
      <c r="K21" s="485">
        <v>20</v>
      </c>
      <c r="L21" s="486"/>
      <c r="M21" s="486"/>
      <c r="N21" s="486"/>
      <c r="O21" s="486"/>
      <c r="P21" s="469">
        <v>20</v>
      </c>
      <c r="Q21" s="487" t="s">
        <v>564</v>
      </c>
      <c r="R21" s="486"/>
      <c r="S21" s="486"/>
      <c r="T21" s="486"/>
      <c r="U21" s="486"/>
      <c r="W21" s="469">
        <v>219</v>
      </c>
      <c r="X21" s="488" t="s">
        <v>420</v>
      </c>
    </row>
    <row r="22" spans="1:24">
      <c r="A22" s="486" t="s">
        <v>565</v>
      </c>
      <c r="B22" s="532" t="s">
        <v>565</v>
      </c>
      <c r="C22" s="485">
        <v>21</v>
      </c>
      <c r="E22" t="s">
        <v>580</v>
      </c>
      <c r="F22" s="486" t="s">
        <v>580</v>
      </c>
      <c r="G22" s="485">
        <v>51</v>
      </c>
      <c r="I22" s="486"/>
      <c r="J22" s="487" t="s">
        <v>311</v>
      </c>
      <c r="K22" s="485">
        <v>21</v>
      </c>
      <c r="L22" s="486"/>
      <c r="M22" s="486"/>
      <c r="N22" s="486"/>
      <c r="O22" s="486"/>
      <c r="P22" s="469">
        <v>21</v>
      </c>
      <c r="Q22" s="532" t="s">
        <v>565</v>
      </c>
      <c r="R22" s="486"/>
      <c r="S22" s="486"/>
      <c r="T22" s="486"/>
      <c r="U22" s="486"/>
      <c r="W22" s="469">
        <v>220</v>
      </c>
      <c r="X22" s="488" t="s">
        <v>421</v>
      </c>
    </row>
    <row r="23" spans="1:24">
      <c r="A23" s="486" t="s">
        <v>570</v>
      </c>
      <c r="B23" s="486" t="s">
        <v>570</v>
      </c>
      <c r="C23" s="469">
        <v>22</v>
      </c>
      <c r="E23" s="486" t="s">
        <v>577</v>
      </c>
      <c r="F23" s="486" t="s">
        <v>577</v>
      </c>
      <c r="G23" s="485">
        <v>52</v>
      </c>
      <c r="I23" s="486"/>
      <c r="J23" s="487" t="s">
        <v>313</v>
      </c>
      <c r="K23" s="485">
        <v>22</v>
      </c>
      <c r="L23" s="486"/>
      <c r="M23" s="486"/>
      <c r="N23" s="486"/>
      <c r="O23" s="486"/>
      <c r="P23" s="469">
        <v>22</v>
      </c>
      <c r="Q23" s="486" t="s">
        <v>570</v>
      </c>
      <c r="R23" s="486"/>
      <c r="S23" s="486"/>
      <c r="T23" s="486"/>
      <c r="U23" s="486"/>
      <c r="W23" s="469">
        <v>221</v>
      </c>
      <c r="X23" s="488" t="s">
        <v>422</v>
      </c>
    </row>
    <row r="24" spans="1:24">
      <c r="A24" s="486" t="s">
        <v>495</v>
      </c>
      <c r="B24" s="486" t="s">
        <v>495</v>
      </c>
      <c r="C24" s="485">
        <v>23</v>
      </c>
      <c r="E24" s="486" t="s">
        <v>581</v>
      </c>
      <c r="F24" s="486" t="s">
        <v>581</v>
      </c>
      <c r="G24" s="469">
        <v>53</v>
      </c>
      <c r="I24" s="486"/>
      <c r="J24" s="487" t="s">
        <v>314</v>
      </c>
      <c r="K24" s="485">
        <v>23</v>
      </c>
      <c r="L24" s="486"/>
      <c r="M24" s="486"/>
      <c r="N24" s="486"/>
      <c r="O24" s="486"/>
      <c r="P24" s="469">
        <v>23</v>
      </c>
      <c r="Q24" s="486" t="s">
        <v>495</v>
      </c>
      <c r="R24" s="486"/>
      <c r="S24" s="486"/>
      <c r="T24" s="486"/>
      <c r="U24" s="486"/>
      <c r="W24" s="469">
        <v>222</v>
      </c>
      <c r="X24" s="488" t="s">
        <v>423</v>
      </c>
    </row>
    <row r="25" spans="1:24">
      <c r="A25" s="486" t="s">
        <v>506</v>
      </c>
      <c r="B25" t="s">
        <v>506</v>
      </c>
      <c r="C25" s="485">
        <v>24</v>
      </c>
      <c r="E25"/>
      <c r="F25" s="492" t="s">
        <v>560</v>
      </c>
      <c r="G25" s="485">
        <v>54</v>
      </c>
      <c r="I25" s="486"/>
      <c r="J25" s="487" t="s">
        <v>316</v>
      </c>
      <c r="K25" s="485">
        <v>24</v>
      </c>
      <c r="L25" s="486"/>
      <c r="M25" s="486"/>
      <c r="N25" s="486"/>
      <c r="O25" s="486"/>
      <c r="P25" s="469">
        <v>24</v>
      </c>
      <c r="Q25" t="s">
        <v>506</v>
      </c>
      <c r="R25" s="486"/>
      <c r="S25" s="486"/>
      <c r="T25" s="486"/>
      <c r="U25" s="486"/>
      <c r="W25" s="469">
        <v>223</v>
      </c>
      <c r="X25" s="489" t="s">
        <v>424</v>
      </c>
    </row>
    <row r="26" spans="1:24">
      <c r="A26" s="486" t="s">
        <v>567</v>
      </c>
      <c r="B26" s="486" t="s">
        <v>567</v>
      </c>
      <c r="C26" s="469">
        <v>25</v>
      </c>
      <c r="E26" s="486"/>
      <c r="F26" s="486" t="s">
        <v>532</v>
      </c>
      <c r="G26" s="485">
        <v>55</v>
      </c>
      <c r="I26" s="486"/>
      <c r="J26" s="487" t="s">
        <v>318</v>
      </c>
      <c r="K26" s="485">
        <v>25</v>
      </c>
      <c r="L26" s="486"/>
      <c r="M26" s="486"/>
      <c r="N26" s="486"/>
      <c r="O26" s="486"/>
      <c r="P26" s="469">
        <v>25</v>
      </c>
      <c r="Q26" s="486" t="s">
        <v>567</v>
      </c>
      <c r="R26" s="486"/>
      <c r="S26" s="486"/>
      <c r="T26" s="486"/>
      <c r="U26" s="486"/>
      <c r="W26" s="469">
        <v>224</v>
      </c>
      <c r="X26" s="489" t="s">
        <v>425</v>
      </c>
    </row>
    <row r="27" spans="1:24">
      <c r="A27" s="486" t="s">
        <v>571</v>
      </c>
      <c r="B27" s="486" t="s">
        <v>571</v>
      </c>
      <c r="C27" s="469">
        <v>26</v>
      </c>
      <c r="E27" s="486"/>
      <c r="F27" s="492" t="s">
        <v>651</v>
      </c>
      <c r="G27" s="469">
        <v>56</v>
      </c>
      <c r="I27" s="486"/>
      <c r="J27" s="487" t="s">
        <v>320</v>
      </c>
      <c r="K27" s="485">
        <v>26</v>
      </c>
      <c r="L27" s="486"/>
      <c r="M27" s="486"/>
      <c r="N27" s="486"/>
      <c r="O27" s="486"/>
      <c r="P27" s="469">
        <v>26</v>
      </c>
      <c r="Q27" s="486" t="s">
        <v>571</v>
      </c>
      <c r="R27" s="486"/>
      <c r="S27" s="486"/>
      <c r="T27" s="486"/>
      <c r="U27" s="486"/>
      <c r="W27" s="469">
        <v>225</v>
      </c>
      <c r="X27" s="489" t="s">
        <v>426</v>
      </c>
    </row>
    <row r="28" spans="1:24">
      <c r="A28" s="486" t="s">
        <v>566</v>
      </c>
      <c r="B28" s="486" t="s">
        <v>566</v>
      </c>
      <c r="C28" s="469">
        <v>27</v>
      </c>
      <c r="E28" s="486"/>
      <c r="G28" s="729"/>
      <c r="I28" s="486"/>
      <c r="J28" s="487" t="s">
        <v>322</v>
      </c>
      <c r="K28" s="485">
        <v>27</v>
      </c>
      <c r="L28" s="486"/>
      <c r="M28" s="486"/>
      <c r="N28" s="486"/>
      <c r="O28" s="486"/>
      <c r="P28" s="469">
        <v>27</v>
      </c>
      <c r="Q28" s="486" t="s">
        <v>566</v>
      </c>
      <c r="R28" s="486"/>
      <c r="S28" s="486"/>
      <c r="T28" s="486"/>
      <c r="U28" s="486"/>
      <c r="W28" s="469">
        <v>226</v>
      </c>
      <c r="X28" s="489" t="s">
        <v>427</v>
      </c>
    </row>
    <row r="29" spans="1:24">
      <c r="A29" s="490"/>
      <c r="B29" s="492" t="s">
        <v>559</v>
      </c>
      <c r="C29" s="469">
        <v>28</v>
      </c>
      <c r="D29" s="491"/>
      <c r="E29" s="490"/>
      <c r="F29" s="492"/>
      <c r="G29" s="491"/>
      <c r="I29" s="486"/>
      <c r="J29" s="487" t="s">
        <v>324</v>
      </c>
      <c r="K29" s="485">
        <v>28</v>
      </c>
      <c r="L29" s="486"/>
      <c r="M29" s="486"/>
      <c r="N29" s="486"/>
      <c r="O29" s="486"/>
      <c r="P29" s="469">
        <v>28</v>
      </c>
      <c r="Q29" s="492" t="s">
        <v>559</v>
      </c>
      <c r="R29" s="486"/>
      <c r="S29" s="486"/>
      <c r="T29" s="486"/>
      <c r="U29" s="486"/>
      <c r="W29" s="469">
        <v>227</v>
      </c>
      <c r="X29" s="489" t="s">
        <v>428</v>
      </c>
    </row>
    <row r="30" spans="1:24">
      <c r="A30" s="492"/>
      <c r="B30" s="492" t="s">
        <v>531</v>
      </c>
      <c r="C30" s="469">
        <v>29</v>
      </c>
      <c r="D30" s="491"/>
      <c r="E30" s="492"/>
      <c r="F30" s="492"/>
      <c r="G30" s="491"/>
      <c r="H30" s="491"/>
      <c r="I30" s="486"/>
      <c r="J30" s="487" t="s">
        <v>326</v>
      </c>
      <c r="K30" s="485">
        <v>29</v>
      </c>
      <c r="L30" s="486"/>
      <c r="M30" s="486"/>
      <c r="N30" s="486"/>
      <c r="O30" s="486"/>
      <c r="P30" s="469">
        <v>29</v>
      </c>
      <c r="Q30" s="492" t="s">
        <v>531</v>
      </c>
      <c r="R30" s="486"/>
      <c r="S30" s="486"/>
      <c r="T30" s="486"/>
      <c r="U30" s="486"/>
      <c r="W30" s="469">
        <v>228</v>
      </c>
      <c r="X30" s="489" t="s">
        <v>429</v>
      </c>
    </row>
    <row r="31" spans="1:24">
      <c r="A31" s="492"/>
      <c r="B31" s="492" t="s">
        <v>652</v>
      </c>
      <c r="C31" s="469">
        <v>30</v>
      </c>
      <c r="D31" s="491"/>
      <c r="E31" s="492"/>
      <c r="F31" s="492"/>
      <c r="G31" s="491"/>
      <c r="H31" s="491"/>
      <c r="I31" s="486"/>
      <c r="J31" s="487" t="s">
        <v>328</v>
      </c>
      <c r="K31" s="485">
        <v>30</v>
      </c>
      <c r="L31" s="486"/>
      <c r="M31" s="486"/>
      <c r="N31" s="486"/>
      <c r="O31" s="486"/>
      <c r="P31" s="469">
        <v>30</v>
      </c>
      <c r="Q31" s="492" t="s">
        <v>652</v>
      </c>
      <c r="R31" s="486"/>
      <c r="S31" s="486"/>
      <c r="T31" s="486"/>
      <c r="U31" s="486"/>
      <c r="W31" s="469">
        <v>229</v>
      </c>
      <c r="X31" s="489" t="s">
        <v>430</v>
      </c>
    </row>
    <row r="32" spans="1:24">
      <c r="A32" s="492"/>
      <c r="C32" s="491"/>
      <c r="D32" s="491"/>
      <c r="E32" s="492"/>
      <c r="F32" s="492"/>
      <c r="G32" s="491"/>
      <c r="H32" s="491"/>
      <c r="I32" s="486"/>
      <c r="J32" s="487" t="s">
        <v>330</v>
      </c>
      <c r="K32" s="485">
        <v>31</v>
      </c>
      <c r="L32" s="486"/>
      <c r="M32" s="486"/>
      <c r="N32" s="486"/>
      <c r="O32" s="486"/>
      <c r="P32" s="469">
        <v>31</v>
      </c>
      <c r="Q32" s="484" t="s">
        <v>591</v>
      </c>
      <c r="R32" s="486"/>
      <c r="S32" s="486"/>
      <c r="T32" s="486"/>
      <c r="U32" s="486"/>
      <c r="W32" s="469">
        <v>230</v>
      </c>
      <c r="X32" s="489" t="s">
        <v>431</v>
      </c>
    </row>
    <row r="33" spans="1:24">
      <c r="A33" s="492"/>
      <c r="B33" s="492"/>
      <c r="C33" s="491"/>
      <c r="D33" s="491"/>
      <c r="E33" s="492"/>
      <c r="F33" s="492"/>
      <c r="G33" s="491"/>
      <c r="H33" s="491"/>
      <c r="I33" s="486"/>
      <c r="J33" s="487" t="s">
        <v>332</v>
      </c>
      <c r="K33" s="485">
        <v>32</v>
      </c>
      <c r="L33" s="486"/>
      <c r="M33" s="486"/>
      <c r="N33" s="486"/>
      <c r="O33" s="486"/>
      <c r="P33" s="469">
        <v>32</v>
      </c>
      <c r="Q33" s="486" t="s">
        <v>592</v>
      </c>
      <c r="R33" s="486"/>
      <c r="S33" s="486"/>
      <c r="T33" s="486"/>
      <c r="U33" s="486"/>
      <c r="W33" s="469">
        <v>231</v>
      </c>
      <c r="X33" s="489" t="s">
        <v>432</v>
      </c>
    </row>
    <row r="34" spans="1:24">
      <c r="A34" s="492"/>
      <c r="B34" s="492"/>
      <c r="C34" s="491"/>
      <c r="D34" s="491"/>
      <c r="E34" s="492"/>
      <c r="F34" s="492"/>
      <c r="G34" s="491"/>
      <c r="H34" s="491"/>
      <c r="I34" s="486"/>
      <c r="J34" s="487" t="s">
        <v>333</v>
      </c>
      <c r="K34" s="485">
        <v>33</v>
      </c>
      <c r="L34" s="486"/>
      <c r="M34" s="486"/>
      <c r="N34" s="486"/>
      <c r="O34" s="486"/>
      <c r="P34" s="469">
        <v>33</v>
      </c>
      <c r="Q34" s="486" t="s">
        <v>593</v>
      </c>
      <c r="R34" s="486"/>
      <c r="S34" s="486"/>
      <c r="T34" s="486"/>
      <c r="U34" s="486"/>
      <c r="W34" s="469">
        <v>232</v>
      </c>
      <c r="X34" s="489" t="s">
        <v>433</v>
      </c>
    </row>
    <row r="35" spans="1:24">
      <c r="A35" s="492"/>
      <c r="B35" s="492"/>
      <c r="C35" s="491"/>
      <c r="D35" s="491"/>
      <c r="E35" s="492"/>
      <c r="F35" s="492"/>
      <c r="G35" s="491"/>
      <c r="H35" s="491"/>
      <c r="I35" s="486"/>
      <c r="J35" s="487" t="s">
        <v>335</v>
      </c>
      <c r="K35" s="485">
        <v>34</v>
      </c>
      <c r="L35" s="486"/>
      <c r="M35" s="486"/>
      <c r="N35" s="486"/>
      <c r="O35" s="486"/>
      <c r="P35" s="469">
        <v>34</v>
      </c>
      <c r="Q35" s="538" t="s">
        <v>616</v>
      </c>
      <c r="R35" s="486"/>
      <c r="S35" s="486"/>
      <c r="T35" s="486"/>
      <c r="U35" s="486"/>
      <c r="W35" s="469">
        <v>233</v>
      </c>
      <c r="X35" s="489" t="s">
        <v>434</v>
      </c>
    </row>
    <row r="36" spans="1:24">
      <c r="A36" s="492"/>
      <c r="B36" s="492"/>
      <c r="C36" s="491"/>
      <c r="D36" s="491"/>
      <c r="E36" s="492"/>
      <c r="F36" s="492"/>
      <c r="G36" s="491"/>
      <c r="H36" s="491"/>
      <c r="I36" s="486"/>
      <c r="J36" s="487" t="s">
        <v>337</v>
      </c>
      <c r="K36" s="485">
        <v>35</v>
      </c>
      <c r="L36" s="486"/>
      <c r="M36" s="486"/>
      <c r="N36" s="486"/>
      <c r="O36" s="486"/>
      <c r="P36" s="469">
        <v>35</v>
      </c>
      <c r="Q36" s="538" t="s">
        <v>533</v>
      </c>
      <c r="R36" s="486"/>
      <c r="S36" s="486"/>
      <c r="T36" s="486"/>
      <c r="U36" s="486"/>
      <c r="W36" s="469">
        <v>234</v>
      </c>
      <c r="X36" s="489" t="s">
        <v>435</v>
      </c>
    </row>
    <row r="37" spans="1:24">
      <c r="A37" s="493"/>
      <c r="B37" s="493"/>
      <c r="C37" s="494"/>
      <c r="D37" s="494"/>
      <c r="E37" s="493"/>
      <c r="F37" s="493"/>
      <c r="G37" s="494"/>
      <c r="H37" s="491"/>
      <c r="I37" s="486"/>
      <c r="J37" s="487" t="s">
        <v>339</v>
      </c>
      <c r="K37" s="485">
        <v>36</v>
      </c>
      <c r="L37" s="486"/>
      <c r="M37" s="486"/>
      <c r="N37" s="486"/>
      <c r="O37" s="486"/>
      <c r="P37" s="469">
        <v>36</v>
      </c>
      <c r="Q37" s="484" t="s">
        <v>535</v>
      </c>
      <c r="R37" s="486"/>
      <c r="S37" s="486"/>
      <c r="T37" s="486"/>
      <c r="U37" s="486"/>
      <c r="W37" s="469">
        <v>235</v>
      </c>
      <c r="X37" s="489" t="s">
        <v>436</v>
      </c>
    </row>
    <row r="38" spans="1:24">
      <c r="A38" s="493"/>
      <c r="B38" s="493"/>
      <c r="C38" s="494"/>
      <c r="D38" s="494"/>
      <c r="E38" s="493"/>
      <c r="F38" s="493"/>
      <c r="G38" s="494"/>
      <c r="H38" s="491"/>
      <c r="I38" s="486"/>
      <c r="J38" s="487" t="s">
        <v>341</v>
      </c>
      <c r="K38" s="485">
        <v>37</v>
      </c>
      <c r="L38" s="486"/>
      <c r="M38" s="486"/>
      <c r="N38" s="486"/>
      <c r="O38" s="486"/>
      <c r="P38" s="469">
        <v>37</v>
      </c>
      <c r="Q38" s="532" t="s">
        <v>514</v>
      </c>
      <c r="R38" s="486"/>
      <c r="S38" s="486"/>
      <c r="T38" s="486"/>
      <c r="U38" s="486"/>
      <c r="W38" s="469">
        <v>236</v>
      </c>
      <c r="X38" s="489" t="s">
        <v>437</v>
      </c>
    </row>
    <row r="39" spans="1:24">
      <c r="A39" s="495" t="s">
        <v>343</v>
      </c>
      <c r="B39" s="534" t="s">
        <v>497</v>
      </c>
      <c r="C39" s="495"/>
      <c r="D39" s="495"/>
      <c r="E39" s="496" t="s">
        <v>344</v>
      </c>
      <c r="F39" s="534" t="s">
        <v>498</v>
      </c>
      <c r="G39" s="494"/>
      <c r="H39" s="491"/>
      <c r="I39" s="486"/>
      <c r="J39" s="487" t="s">
        <v>345</v>
      </c>
      <c r="K39" s="485">
        <v>38</v>
      </c>
      <c r="L39" s="486"/>
      <c r="M39" s="486"/>
      <c r="N39" s="486"/>
      <c r="O39" s="486"/>
      <c r="P39" s="469">
        <v>38</v>
      </c>
      <c r="Q39" s="532" t="s">
        <v>501</v>
      </c>
      <c r="R39" s="486"/>
      <c r="S39" s="486"/>
      <c r="T39" s="486"/>
      <c r="U39" s="486"/>
      <c r="W39" s="469">
        <v>237</v>
      </c>
      <c r="X39" s="489" t="s">
        <v>438</v>
      </c>
    </row>
    <row r="40" spans="1:24">
      <c r="A40" s="497" t="s">
        <v>347</v>
      </c>
      <c r="B40" s="497" t="s">
        <v>348</v>
      </c>
      <c r="C40" s="498"/>
      <c r="D40" s="498"/>
      <c r="E40" s="497" t="s">
        <v>349</v>
      </c>
      <c r="F40" s="497" t="s">
        <v>350</v>
      </c>
      <c r="G40" s="494"/>
      <c r="H40" s="491"/>
      <c r="I40" s="486"/>
      <c r="J40" s="487" t="s">
        <v>351</v>
      </c>
      <c r="K40" s="485">
        <v>39</v>
      </c>
      <c r="L40" s="486"/>
      <c r="M40" s="486"/>
      <c r="N40" s="486"/>
      <c r="O40" s="486"/>
      <c r="P40" s="469">
        <v>39</v>
      </c>
      <c r="Q40" s="532" t="s">
        <v>489</v>
      </c>
      <c r="R40" s="486"/>
      <c r="S40" s="486"/>
      <c r="T40" s="486"/>
      <c r="U40" s="486"/>
      <c r="W40" s="469">
        <v>238</v>
      </c>
      <c r="X40" s="489" t="s">
        <v>439</v>
      </c>
    </row>
    <row r="41" spans="1:24">
      <c r="A41" s="531" t="s">
        <v>525</v>
      </c>
      <c r="B41" s="531" t="s">
        <v>529</v>
      </c>
      <c r="C41" s="498"/>
      <c r="D41" s="498"/>
      <c r="E41" s="538" t="s">
        <v>533</v>
      </c>
      <c r="F41" s="538" t="s">
        <v>535</v>
      </c>
      <c r="G41" s="495"/>
      <c r="H41" s="491"/>
      <c r="I41" s="486"/>
      <c r="J41" s="487" t="s">
        <v>353</v>
      </c>
      <c r="K41" s="485">
        <v>40</v>
      </c>
      <c r="L41" s="486"/>
      <c r="M41" s="486"/>
      <c r="N41" s="486"/>
      <c r="O41" s="486"/>
      <c r="P41" s="469">
        <v>40</v>
      </c>
      <c r="Q41" s="533" t="s">
        <v>515</v>
      </c>
      <c r="R41" s="486"/>
      <c r="S41" s="486"/>
      <c r="T41" s="486"/>
      <c r="U41" s="486"/>
      <c r="W41" s="469">
        <v>239</v>
      </c>
      <c r="X41" s="489" t="s">
        <v>440</v>
      </c>
    </row>
    <row r="42" spans="1:24">
      <c r="A42" s="531" t="s">
        <v>530</v>
      </c>
      <c r="B42" s="532" t="s">
        <v>523</v>
      </c>
      <c r="C42" s="498"/>
      <c r="D42" s="498"/>
      <c r="E42" s="532" t="s">
        <v>501</v>
      </c>
      <c r="F42" s="532" t="s">
        <v>514</v>
      </c>
      <c r="G42" s="495"/>
      <c r="H42" s="491"/>
      <c r="I42" s="486"/>
      <c r="J42" s="487" t="s">
        <v>355</v>
      </c>
      <c r="K42" s="485">
        <v>41</v>
      </c>
      <c r="L42" s="486"/>
      <c r="M42" s="486"/>
      <c r="N42" s="486"/>
      <c r="O42" s="486"/>
      <c r="P42" s="469">
        <v>41</v>
      </c>
      <c r="Q42" s="532" t="s">
        <v>517</v>
      </c>
      <c r="R42" s="486"/>
      <c r="S42" s="486"/>
      <c r="T42" s="486"/>
      <c r="U42" s="486"/>
      <c r="W42" s="469">
        <v>240</v>
      </c>
      <c r="X42" s="489" t="s">
        <v>441</v>
      </c>
    </row>
    <row r="43" spans="1:24">
      <c r="A43" s="532" t="s">
        <v>511</v>
      </c>
      <c r="B43" s="533" t="s">
        <v>519</v>
      </c>
      <c r="C43" s="498"/>
      <c r="D43" s="498"/>
      <c r="E43" s="532" t="s">
        <v>489</v>
      </c>
      <c r="F43" s="536" t="s">
        <v>515</v>
      </c>
      <c r="G43" s="495"/>
      <c r="H43" s="491"/>
      <c r="I43" s="486"/>
      <c r="J43" s="487" t="s">
        <v>357</v>
      </c>
      <c r="K43" s="485">
        <v>42</v>
      </c>
      <c r="L43" s="486"/>
      <c r="M43" s="486"/>
      <c r="N43" s="486"/>
      <c r="O43" s="486"/>
      <c r="P43" s="469">
        <v>42</v>
      </c>
      <c r="Q43" s="533" t="s">
        <v>492</v>
      </c>
      <c r="R43" s="486"/>
      <c r="S43" s="486"/>
      <c r="T43" s="486"/>
      <c r="U43" s="486"/>
      <c r="W43" s="469">
        <v>241</v>
      </c>
      <c r="X43" s="489" t="s">
        <v>442</v>
      </c>
    </row>
    <row r="44" spans="1:24">
      <c r="A44" s="533" t="s">
        <v>500</v>
      </c>
      <c r="B44" s="468" t="s">
        <v>569</v>
      </c>
      <c r="C44" s="498"/>
      <c r="D44" s="498"/>
      <c r="E44" s="533" t="s">
        <v>517</v>
      </c>
      <c r="F44" s="468" t="s">
        <v>612</v>
      </c>
      <c r="G44" s="495"/>
      <c r="H44" s="491"/>
      <c r="I44" s="486"/>
      <c r="J44" s="487" t="s">
        <v>359</v>
      </c>
      <c r="K44" s="485">
        <v>43</v>
      </c>
      <c r="L44" s="486"/>
      <c r="M44" s="486"/>
      <c r="N44" s="486"/>
      <c r="O44" s="486"/>
      <c r="P44" s="469">
        <v>43</v>
      </c>
      <c r="Q44" s="487" t="s">
        <v>572</v>
      </c>
      <c r="R44" s="486"/>
      <c r="S44" s="486"/>
      <c r="T44" s="486"/>
      <c r="U44" s="486"/>
      <c r="W44" s="469">
        <v>242</v>
      </c>
      <c r="X44" s="489" t="s">
        <v>443</v>
      </c>
    </row>
    <row r="45" spans="1:24">
      <c r="A45" s="532" t="s">
        <v>496</v>
      </c>
      <c r="B45" s="532" t="s">
        <v>499</v>
      </c>
      <c r="C45" s="498"/>
      <c r="D45" s="498"/>
      <c r="E45" s="532" t="s">
        <v>492</v>
      </c>
      <c r="F45" s="486" t="s">
        <v>578</v>
      </c>
      <c r="G45" s="495"/>
      <c r="H45" s="491"/>
      <c r="I45" s="486"/>
      <c r="J45" s="487" t="s">
        <v>361</v>
      </c>
      <c r="K45" s="485">
        <v>44</v>
      </c>
      <c r="L45" s="486"/>
      <c r="M45" s="486"/>
      <c r="N45" s="486"/>
      <c r="O45" s="486"/>
      <c r="P45" s="469">
        <v>44</v>
      </c>
      <c r="Q45" s="486" t="s">
        <v>617</v>
      </c>
      <c r="R45" s="486"/>
      <c r="S45" s="486"/>
      <c r="T45" s="486"/>
      <c r="U45" s="486"/>
      <c r="W45" s="469">
        <v>243</v>
      </c>
      <c r="X45" s="489" t="s">
        <v>444</v>
      </c>
    </row>
    <row r="46" spans="1:24">
      <c r="A46" s="533" t="s">
        <v>521</v>
      </c>
      <c r="B46" s="533" t="s">
        <v>570</v>
      </c>
      <c r="C46" s="498"/>
      <c r="D46" s="498"/>
      <c r="E46" s="468" t="s">
        <v>572</v>
      </c>
      <c r="F46" s="536" t="s">
        <v>579</v>
      </c>
      <c r="G46" s="495"/>
      <c r="H46" s="491"/>
      <c r="I46" s="486"/>
      <c r="J46" s="487" t="s">
        <v>362</v>
      </c>
      <c r="K46" s="485">
        <v>45</v>
      </c>
      <c r="L46" s="486"/>
      <c r="M46" s="486"/>
      <c r="N46" s="486"/>
      <c r="O46" s="486"/>
      <c r="P46" s="469">
        <v>45</v>
      </c>
      <c r="Q46" s="533" t="s">
        <v>573</v>
      </c>
      <c r="R46" s="486"/>
      <c r="S46" s="486"/>
      <c r="T46" s="486"/>
      <c r="U46" s="486"/>
      <c r="W46" s="469">
        <v>244</v>
      </c>
      <c r="X46" s="489" t="s">
        <v>445</v>
      </c>
    </row>
    <row r="47" spans="1:24">
      <c r="A47" s="533" t="s">
        <v>493</v>
      </c>
      <c r="B47" s="486" t="s">
        <v>495</v>
      </c>
      <c r="C47" s="498"/>
      <c r="D47" s="498"/>
      <c r="E47" s="535" t="s">
        <v>573</v>
      </c>
      <c r="F47" s="486" t="s">
        <v>580</v>
      </c>
      <c r="G47" s="495"/>
      <c r="H47" s="491"/>
      <c r="I47" s="486"/>
      <c r="J47" s="487" t="s">
        <v>363</v>
      </c>
      <c r="K47" s="485">
        <v>46</v>
      </c>
      <c r="L47" s="486"/>
      <c r="M47" s="486"/>
      <c r="N47" s="486"/>
      <c r="O47" s="486"/>
      <c r="P47" s="469">
        <v>46</v>
      </c>
      <c r="Q47" s="532" t="s">
        <v>574</v>
      </c>
      <c r="R47" s="486"/>
      <c r="S47" s="486"/>
      <c r="T47" s="486"/>
      <c r="U47" s="486"/>
      <c r="W47" s="469">
        <v>245</v>
      </c>
      <c r="X47" s="489" t="s">
        <v>446</v>
      </c>
    </row>
    <row r="48" spans="1:24">
      <c r="A48" s="531" t="s">
        <v>561</v>
      </c>
      <c r="B48" s="486" t="s">
        <v>571</v>
      </c>
      <c r="C48" s="498"/>
      <c r="D48" s="498"/>
      <c r="E48" s="532" t="s">
        <v>574</v>
      </c>
      <c r="F48" s="486" t="s">
        <v>581</v>
      </c>
      <c r="G48" s="495"/>
      <c r="H48" s="491"/>
      <c r="I48" s="486"/>
      <c r="J48" s="487" t="s">
        <v>365</v>
      </c>
      <c r="K48" s="485">
        <v>47</v>
      </c>
      <c r="L48" s="486"/>
      <c r="M48" s="486"/>
      <c r="N48" s="486"/>
      <c r="O48" s="486"/>
      <c r="P48" s="469">
        <v>47</v>
      </c>
      <c r="Q48" s="532" t="s">
        <v>578</v>
      </c>
      <c r="R48" s="486"/>
      <c r="S48" s="486"/>
      <c r="T48" s="486"/>
      <c r="U48" s="486"/>
      <c r="W48" s="469">
        <v>246</v>
      </c>
      <c r="X48" s="489" t="s">
        <v>447</v>
      </c>
    </row>
    <row r="49" spans="1:24">
      <c r="A49" s="531" t="s">
        <v>562</v>
      </c>
      <c r="B49" t="s">
        <v>567</v>
      </c>
      <c r="C49" s="498"/>
      <c r="D49" s="498"/>
      <c r="E49" s="486" t="s">
        <v>575</v>
      </c>
      <c r="G49" s="495"/>
      <c r="H49" s="491"/>
      <c r="I49" s="486"/>
      <c r="J49" s="486"/>
      <c r="K49" s="485"/>
      <c r="L49" s="486"/>
      <c r="M49" s="486"/>
      <c r="N49" s="486"/>
      <c r="O49" s="486"/>
      <c r="P49" s="469">
        <v>48</v>
      </c>
      <c r="Q49" s="486" t="s">
        <v>575</v>
      </c>
      <c r="R49" s="486"/>
      <c r="S49" s="486"/>
      <c r="T49" s="486"/>
      <c r="U49" s="486"/>
      <c r="W49" s="469">
        <v>247</v>
      </c>
      <c r="X49" s="489" t="s">
        <v>448</v>
      </c>
    </row>
    <row r="50" spans="1:24">
      <c r="A50" s="532" t="s">
        <v>563</v>
      </c>
      <c r="B50" s="499"/>
      <c r="C50" s="498"/>
      <c r="D50" s="498"/>
      <c r="E50" s="533" t="s">
        <v>576</v>
      </c>
      <c r="G50" s="495"/>
      <c r="H50" s="491"/>
      <c r="I50" s="486"/>
      <c r="J50" s="486"/>
      <c r="K50" s="469"/>
      <c r="L50" s="486"/>
      <c r="M50" s="486"/>
      <c r="N50" s="486"/>
      <c r="O50" s="486"/>
      <c r="P50" s="469">
        <v>49</v>
      </c>
      <c r="Q50" s="486" t="s">
        <v>576</v>
      </c>
      <c r="R50" s="486"/>
      <c r="S50" s="486"/>
      <c r="T50" s="486"/>
      <c r="U50" s="486"/>
      <c r="W50" s="469">
        <v>248</v>
      </c>
      <c r="X50" s="488" t="s">
        <v>449</v>
      </c>
    </row>
    <row r="51" spans="1:24">
      <c r="A51" s="486" t="s">
        <v>564</v>
      </c>
      <c r="B51" s="486"/>
      <c r="C51" s="502"/>
      <c r="D51" s="502"/>
      <c r="E51" s="486" t="s">
        <v>577</v>
      </c>
      <c r="G51" s="495"/>
      <c r="H51" s="491"/>
      <c r="I51" s="486"/>
      <c r="J51" s="486"/>
      <c r="K51" s="469"/>
      <c r="L51" s="486"/>
      <c r="M51" s="486"/>
      <c r="N51" s="486"/>
      <c r="O51" s="486"/>
      <c r="P51" s="469">
        <v>50</v>
      </c>
      <c r="Q51" s="486" t="s">
        <v>579</v>
      </c>
      <c r="R51" s="486"/>
      <c r="S51" s="486"/>
      <c r="T51" s="486"/>
      <c r="U51" s="486"/>
      <c r="W51" s="469">
        <v>249</v>
      </c>
      <c r="X51" s="488" t="s">
        <v>450</v>
      </c>
    </row>
    <row r="52" spans="1:24">
      <c r="A52" s="536" t="s">
        <v>565</v>
      </c>
      <c r="B52"/>
      <c r="C52" s="502"/>
      <c r="D52" s="502"/>
      <c r="G52" s="495"/>
      <c r="H52" s="491"/>
      <c r="I52" s="486"/>
      <c r="J52" s="486"/>
      <c r="K52" s="469"/>
      <c r="L52" s="486"/>
      <c r="M52" s="486"/>
      <c r="N52" s="486"/>
      <c r="O52" s="486"/>
      <c r="P52" s="469">
        <v>51</v>
      </c>
      <c r="Q52" s="486" t="s">
        <v>580</v>
      </c>
      <c r="R52" s="486"/>
      <c r="S52" s="486"/>
      <c r="T52" s="486"/>
      <c r="U52" s="486"/>
      <c r="W52" s="469">
        <v>250</v>
      </c>
      <c r="X52" s="488" t="s">
        <v>451</v>
      </c>
    </row>
    <row r="53" spans="1:24">
      <c r="A53" s="486" t="s">
        <v>506</v>
      </c>
      <c r="B53" s="501"/>
      <c r="C53" s="502"/>
      <c r="D53" s="502"/>
      <c r="F53" s="500"/>
      <c r="G53" s="495"/>
      <c r="H53" s="491"/>
      <c r="I53" s="486"/>
      <c r="J53" s="486"/>
      <c r="K53" s="469"/>
      <c r="L53" s="486"/>
      <c r="M53" s="486"/>
      <c r="N53" s="486"/>
      <c r="O53" s="486"/>
      <c r="P53" s="469">
        <v>52</v>
      </c>
      <c r="Q53" s="486" t="s">
        <v>577</v>
      </c>
      <c r="R53" s="486"/>
      <c r="S53" s="486"/>
      <c r="T53" s="486"/>
      <c r="U53" s="486"/>
      <c r="W53" s="469">
        <v>251</v>
      </c>
      <c r="X53" s="488" t="s">
        <v>452</v>
      </c>
    </row>
    <row r="54" spans="1:24">
      <c r="A54" s="486" t="s">
        <v>566</v>
      </c>
      <c r="B54" s="501"/>
      <c r="C54" s="502"/>
      <c r="D54" s="502"/>
      <c r="F54" s="500"/>
      <c r="G54" s="495"/>
      <c r="H54" s="491"/>
      <c r="I54" s="486"/>
      <c r="J54" s="486"/>
      <c r="K54" s="469"/>
      <c r="L54" s="486"/>
      <c r="M54" s="486"/>
      <c r="N54" s="486"/>
      <c r="O54" s="486"/>
      <c r="P54" s="469">
        <v>53</v>
      </c>
      <c r="Q54" s="486" t="s">
        <v>581</v>
      </c>
      <c r="R54" s="486"/>
      <c r="S54" s="486"/>
      <c r="T54" s="486"/>
      <c r="U54" s="486"/>
      <c r="W54" s="469">
        <v>252</v>
      </c>
      <c r="X54" s="488" t="s">
        <v>453</v>
      </c>
    </row>
    <row r="55" spans="1:24">
      <c r="B55" s="500"/>
      <c r="C55" s="498"/>
      <c r="D55" s="498"/>
      <c r="F55" s="500"/>
      <c r="G55" s="495"/>
      <c r="H55" s="491"/>
      <c r="I55" s="486"/>
      <c r="J55" s="486"/>
      <c r="K55" s="469"/>
      <c r="L55" s="486"/>
      <c r="M55" s="486"/>
      <c r="N55" s="486"/>
      <c r="O55" s="486"/>
      <c r="P55" s="469">
        <v>54</v>
      </c>
      <c r="Q55" s="492" t="s">
        <v>560</v>
      </c>
      <c r="R55" s="486"/>
      <c r="S55" s="486"/>
      <c r="T55" s="486"/>
      <c r="U55" s="486"/>
      <c r="W55" s="469">
        <v>253</v>
      </c>
      <c r="X55" s="488" t="s">
        <v>454</v>
      </c>
    </row>
    <row r="56" spans="1:24">
      <c r="A56" s="500" t="s">
        <v>369</v>
      </c>
      <c r="B56" s="500" t="s">
        <v>509</v>
      </c>
      <c r="C56" s="502"/>
      <c r="D56" s="502"/>
      <c r="E56" s="500" t="s">
        <v>368</v>
      </c>
      <c r="F56" s="500" t="s">
        <v>507</v>
      </c>
      <c r="G56" s="495"/>
      <c r="H56" s="491"/>
      <c r="I56" s="486"/>
      <c r="J56" s="486"/>
      <c r="K56" s="469"/>
      <c r="L56" s="486"/>
      <c r="M56" s="486"/>
      <c r="N56" s="486"/>
      <c r="O56" s="486"/>
      <c r="P56" s="469">
        <v>55</v>
      </c>
      <c r="Q56" s="486" t="s">
        <v>532</v>
      </c>
      <c r="R56" s="486"/>
      <c r="S56" s="486"/>
      <c r="T56" s="486"/>
      <c r="U56" s="486"/>
      <c r="W56" s="469">
        <v>254</v>
      </c>
      <c r="X56" s="488" t="s">
        <v>455</v>
      </c>
    </row>
    <row r="57" spans="1:24">
      <c r="A57" s="531" t="s">
        <v>525</v>
      </c>
      <c r="B57" s="531" t="s">
        <v>529</v>
      </c>
      <c r="C57" s="502"/>
      <c r="D57" s="502"/>
      <c r="E57" s="538" t="s">
        <v>533</v>
      </c>
      <c r="F57" s="538" t="s">
        <v>535</v>
      </c>
      <c r="G57" s="495"/>
      <c r="H57" s="491"/>
      <c r="I57" s="486"/>
      <c r="J57" s="486"/>
      <c r="K57" s="469"/>
      <c r="L57" s="486"/>
      <c r="M57" s="486"/>
      <c r="N57" s="486"/>
      <c r="O57" s="486"/>
      <c r="P57" s="469">
        <v>56</v>
      </c>
      <c r="Q57" s="492" t="s">
        <v>651</v>
      </c>
      <c r="R57" s="486"/>
      <c r="S57" s="486"/>
      <c r="T57" s="486"/>
      <c r="U57" s="486"/>
      <c r="W57" s="469">
        <v>255</v>
      </c>
      <c r="X57" s="488" t="s">
        <v>456</v>
      </c>
    </row>
    <row r="58" spans="1:24">
      <c r="A58" s="531" t="s">
        <v>530</v>
      </c>
      <c r="B58" s="532" t="s">
        <v>523</v>
      </c>
      <c r="C58" s="502"/>
      <c r="D58" s="502"/>
      <c r="E58" s="532" t="s">
        <v>501</v>
      </c>
      <c r="F58" s="532" t="s">
        <v>514</v>
      </c>
      <c r="G58" s="495"/>
      <c r="H58" s="491"/>
      <c r="I58" s="486"/>
      <c r="J58" s="486"/>
      <c r="K58" s="469"/>
      <c r="L58" s="486"/>
      <c r="M58" s="486"/>
      <c r="N58" s="486"/>
      <c r="O58" s="486"/>
      <c r="P58" s="469"/>
      <c r="Q58" s="486"/>
      <c r="R58" s="486"/>
      <c r="S58" s="486"/>
      <c r="T58" s="486"/>
      <c r="U58" s="486"/>
      <c r="W58" s="469">
        <v>256</v>
      </c>
      <c r="X58" s="488" t="s">
        <v>457</v>
      </c>
    </row>
    <row r="59" spans="1:24">
      <c r="A59" s="532" t="s">
        <v>511</v>
      </c>
      <c r="B59" s="533" t="s">
        <v>519</v>
      </c>
      <c r="C59" s="502"/>
      <c r="D59" s="502"/>
      <c r="E59" s="532" t="s">
        <v>489</v>
      </c>
      <c r="F59" s="536" t="s">
        <v>515</v>
      </c>
      <c r="G59" s="495"/>
      <c r="H59" s="491"/>
      <c r="I59" s="486"/>
      <c r="J59" s="486"/>
      <c r="K59" s="469"/>
      <c r="L59" s="486"/>
      <c r="M59" s="486"/>
      <c r="N59" s="486"/>
      <c r="O59" s="486"/>
      <c r="P59" s="469"/>
      <c r="R59" s="486"/>
      <c r="S59" s="486"/>
      <c r="T59" s="486"/>
      <c r="U59" s="486"/>
      <c r="W59" s="469">
        <v>257</v>
      </c>
      <c r="X59" s="488" t="s">
        <v>458</v>
      </c>
    </row>
    <row r="60" spans="1:24">
      <c r="A60" s="533" t="s">
        <v>500</v>
      </c>
      <c r="B60" s="468" t="s">
        <v>569</v>
      </c>
      <c r="C60" s="502"/>
      <c r="D60" s="502"/>
      <c r="E60" s="533" t="s">
        <v>517</v>
      </c>
      <c r="F60" s="468" t="s">
        <v>612</v>
      </c>
      <c r="G60" s="495"/>
      <c r="H60" s="491"/>
      <c r="I60" s="486"/>
      <c r="J60" s="486"/>
      <c r="K60" s="469"/>
      <c r="L60" s="486"/>
      <c r="M60" s="486"/>
      <c r="N60" s="486"/>
      <c r="O60" s="486"/>
      <c r="P60" s="469"/>
      <c r="R60" s="486"/>
      <c r="S60" s="486"/>
      <c r="T60" s="486"/>
      <c r="U60" s="486"/>
      <c r="W60" s="469">
        <v>258</v>
      </c>
      <c r="X60" s="488" t="s">
        <v>459</v>
      </c>
    </row>
    <row r="61" spans="1:24">
      <c r="A61" s="532" t="s">
        <v>496</v>
      </c>
      <c r="B61" s="532" t="s">
        <v>499</v>
      </c>
      <c r="C61" s="502"/>
      <c r="D61" s="502"/>
      <c r="E61" s="532" t="s">
        <v>492</v>
      </c>
      <c r="F61" s="486" t="s">
        <v>578</v>
      </c>
      <c r="G61" s="495"/>
      <c r="H61" s="491"/>
      <c r="I61" s="486"/>
      <c r="J61" s="486"/>
      <c r="K61" s="469"/>
      <c r="L61" s="486"/>
      <c r="M61" s="486"/>
      <c r="N61" s="486"/>
      <c r="O61" s="486"/>
      <c r="P61" s="469"/>
      <c r="Q61" s="487"/>
      <c r="R61" s="486"/>
      <c r="S61" s="486"/>
      <c r="T61" s="486"/>
      <c r="U61" s="486"/>
      <c r="W61" s="469">
        <v>259</v>
      </c>
      <c r="X61" s="511" t="s">
        <v>460</v>
      </c>
    </row>
    <row r="62" spans="1:24">
      <c r="A62" s="533" t="s">
        <v>521</v>
      </c>
      <c r="B62" s="533" t="s">
        <v>570</v>
      </c>
      <c r="C62" s="502"/>
      <c r="D62" s="502"/>
      <c r="E62" s="468" t="s">
        <v>572</v>
      </c>
      <c r="F62" s="536" t="s">
        <v>579</v>
      </c>
      <c r="G62" s="495"/>
      <c r="H62" s="491"/>
      <c r="I62" s="486"/>
      <c r="J62" s="486"/>
      <c r="K62" s="469"/>
      <c r="L62" s="486"/>
      <c r="M62" s="486"/>
      <c r="N62" s="486"/>
      <c r="O62" s="486"/>
      <c r="P62" s="469"/>
      <c r="R62" s="486"/>
      <c r="S62" s="486"/>
      <c r="T62" s="486"/>
      <c r="U62" s="486"/>
      <c r="W62" s="469">
        <v>260</v>
      </c>
      <c r="X62" s="489" t="s">
        <v>461</v>
      </c>
    </row>
    <row r="63" spans="1:24">
      <c r="A63" s="533" t="s">
        <v>493</v>
      </c>
      <c r="B63" s="486" t="s">
        <v>495</v>
      </c>
      <c r="C63" s="502"/>
      <c r="D63" s="502"/>
      <c r="E63" s="535" t="s">
        <v>573</v>
      </c>
      <c r="F63" s="486" t="s">
        <v>580</v>
      </c>
      <c r="G63" s="495"/>
      <c r="H63" s="491"/>
      <c r="I63" s="486"/>
      <c r="J63" s="486"/>
      <c r="K63" s="469"/>
      <c r="L63" s="486"/>
      <c r="M63" s="486"/>
      <c r="N63" s="486"/>
      <c r="O63" s="486"/>
      <c r="P63" s="469"/>
      <c r="R63" s="486"/>
      <c r="S63" s="486"/>
      <c r="T63" s="486"/>
      <c r="U63" s="486"/>
      <c r="W63" s="469">
        <v>261</v>
      </c>
      <c r="X63" s="489" t="s">
        <v>462</v>
      </c>
    </row>
    <row r="64" spans="1:24">
      <c r="A64" s="531" t="s">
        <v>561</v>
      </c>
      <c r="B64" s="486" t="s">
        <v>571</v>
      </c>
      <c r="C64" s="502"/>
      <c r="D64" s="502"/>
      <c r="E64" s="532" t="s">
        <v>574</v>
      </c>
      <c r="F64" s="486" t="s">
        <v>581</v>
      </c>
      <c r="G64" s="495"/>
      <c r="H64" s="491"/>
      <c r="I64" s="486"/>
      <c r="J64" s="486"/>
      <c r="K64" s="469"/>
      <c r="L64" s="486"/>
      <c r="M64" s="486"/>
      <c r="N64" s="486"/>
      <c r="O64" s="486"/>
      <c r="P64" s="469"/>
      <c r="R64" s="486"/>
      <c r="S64" s="486"/>
      <c r="T64" s="486"/>
      <c r="U64" s="486"/>
      <c r="W64" s="469">
        <v>262</v>
      </c>
      <c r="X64" s="489" t="s">
        <v>463</v>
      </c>
    </row>
    <row r="65" spans="1:24">
      <c r="A65" s="531" t="s">
        <v>562</v>
      </c>
      <c r="B65" t="s">
        <v>567</v>
      </c>
      <c r="C65" s="502"/>
      <c r="D65" s="502"/>
      <c r="E65" s="486" t="s">
        <v>575</v>
      </c>
      <c r="G65" s="495"/>
      <c r="H65" s="491"/>
      <c r="I65" s="486"/>
      <c r="J65" s="486"/>
      <c r="K65" s="469"/>
      <c r="L65" s="486"/>
      <c r="M65" s="486"/>
      <c r="N65" s="486"/>
      <c r="O65" s="486"/>
      <c r="P65" s="469"/>
      <c r="R65" s="486"/>
      <c r="S65" s="486"/>
      <c r="T65" s="486"/>
      <c r="U65" s="486"/>
      <c r="W65" s="469">
        <v>263</v>
      </c>
      <c r="X65" s="489" t="s">
        <v>464</v>
      </c>
    </row>
    <row r="66" spans="1:24">
      <c r="A66" s="532" t="s">
        <v>563</v>
      </c>
      <c r="B66" s="501"/>
      <c r="C66" s="502"/>
      <c r="D66" s="502"/>
      <c r="E66" s="533" t="s">
        <v>576</v>
      </c>
      <c r="G66" s="495"/>
      <c r="H66" s="491"/>
      <c r="I66" s="486"/>
      <c r="J66" s="486"/>
      <c r="K66" s="469"/>
      <c r="L66" s="486"/>
      <c r="M66" s="486"/>
      <c r="N66" s="486"/>
      <c r="O66" s="486"/>
      <c r="P66" s="469"/>
      <c r="R66" s="486"/>
      <c r="S66" s="486"/>
      <c r="T66" s="486"/>
      <c r="U66" s="486"/>
      <c r="W66" s="469">
        <v>264</v>
      </c>
      <c r="X66" s="489" t="s">
        <v>465</v>
      </c>
    </row>
    <row r="67" spans="1:24">
      <c r="A67" s="486" t="s">
        <v>564</v>
      </c>
      <c r="B67" s="486"/>
      <c r="C67" s="502"/>
      <c r="D67" s="502"/>
      <c r="E67" s="486" t="s">
        <v>577</v>
      </c>
      <c r="G67" s="495"/>
      <c r="H67" s="491"/>
      <c r="I67" s="486"/>
      <c r="J67" s="486"/>
      <c r="K67" s="469"/>
      <c r="L67" s="486"/>
      <c r="M67" s="486"/>
      <c r="N67" s="486"/>
      <c r="O67" s="486"/>
      <c r="P67" s="469"/>
      <c r="R67" s="486"/>
      <c r="S67" s="486"/>
      <c r="T67" s="486"/>
      <c r="U67" s="486"/>
      <c r="W67" s="469">
        <v>265</v>
      </c>
      <c r="X67" s="489" t="s">
        <v>466</v>
      </c>
    </row>
    <row r="68" spans="1:24">
      <c r="A68" s="536" t="s">
        <v>565</v>
      </c>
      <c r="B68"/>
      <c r="C68" s="502"/>
      <c r="D68" s="502"/>
      <c r="G68" s="495"/>
      <c r="H68" s="491"/>
      <c r="I68" s="486"/>
      <c r="J68" s="486"/>
      <c r="K68" s="469"/>
      <c r="L68" s="486"/>
      <c r="M68" s="486"/>
      <c r="N68" s="486"/>
      <c r="O68" s="486"/>
      <c r="P68" s="469"/>
      <c r="R68" s="486"/>
      <c r="S68" s="486"/>
      <c r="T68" s="486"/>
      <c r="U68" s="486"/>
      <c r="W68" s="469">
        <v>266</v>
      </c>
      <c r="X68" s="489" t="s">
        <v>467</v>
      </c>
    </row>
    <row r="69" spans="1:24">
      <c r="A69" s="486" t="s">
        <v>506</v>
      </c>
      <c r="B69" s="501"/>
      <c r="C69" s="502"/>
      <c r="D69" s="502"/>
      <c r="F69" s="500"/>
      <c r="G69" s="495"/>
      <c r="H69" s="491"/>
      <c r="I69" s="486"/>
      <c r="J69" s="486"/>
      <c r="K69" s="469"/>
      <c r="L69" s="486"/>
      <c r="M69" s="486"/>
      <c r="N69" s="486"/>
      <c r="O69" s="486"/>
      <c r="P69" s="469"/>
      <c r="R69" s="486"/>
      <c r="S69" s="486"/>
      <c r="T69" s="486"/>
      <c r="U69" s="486"/>
      <c r="W69" s="469">
        <v>267</v>
      </c>
      <c r="X69" s="489" t="s">
        <v>468</v>
      </c>
    </row>
    <row r="70" spans="1:24">
      <c r="A70" s="486" t="s">
        <v>566</v>
      </c>
      <c r="B70" s="501"/>
      <c r="C70" s="502"/>
      <c r="D70" s="502"/>
      <c r="F70" s="500"/>
      <c r="G70" s="495"/>
      <c r="H70" s="491"/>
      <c r="I70" s="486"/>
      <c r="J70" s="486"/>
      <c r="K70" s="469"/>
      <c r="L70" s="486"/>
      <c r="M70" s="486"/>
      <c r="N70" s="486"/>
      <c r="O70" s="486"/>
      <c r="P70" s="469"/>
      <c r="R70" s="486"/>
      <c r="S70" s="486"/>
      <c r="T70" s="486"/>
      <c r="U70" s="486"/>
      <c r="W70" s="469">
        <v>301</v>
      </c>
      <c r="X70" s="489" t="s">
        <v>469</v>
      </c>
    </row>
    <row r="71" spans="1:24">
      <c r="A71" s="531"/>
      <c r="B71" s="500"/>
      <c r="C71" s="502"/>
      <c r="D71" s="502"/>
      <c r="F71" s="501"/>
      <c r="G71" s="495"/>
      <c r="H71" s="491"/>
      <c r="I71" s="486"/>
      <c r="J71" s="486"/>
      <c r="K71" s="469"/>
      <c r="L71" s="486"/>
      <c r="M71" s="486"/>
      <c r="N71" s="486"/>
      <c r="O71" s="486"/>
      <c r="P71" s="469"/>
      <c r="R71" s="486"/>
      <c r="S71" s="486"/>
      <c r="T71" s="486"/>
      <c r="U71" s="486"/>
      <c r="W71" s="469">
        <v>302</v>
      </c>
      <c r="X71" s="487" t="s">
        <v>273</v>
      </c>
    </row>
    <row r="72" spans="1:24">
      <c r="A72" s="500" t="s">
        <v>377</v>
      </c>
      <c r="B72" s="500" t="s">
        <v>510</v>
      </c>
      <c r="C72" s="502"/>
      <c r="D72" s="502"/>
      <c r="E72" s="503" t="s">
        <v>375</v>
      </c>
      <c r="F72" s="503" t="s">
        <v>508</v>
      </c>
      <c r="G72" s="495"/>
      <c r="H72" s="491"/>
      <c r="I72" s="486"/>
      <c r="J72" s="486"/>
      <c r="K72" s="469"/>
      <c r="L72" s="486"/>
      <c r="M72" s="486"/>
      <c r="N72" s="486"/>
      <c r="O72" s="486"/>
      <c r="P72" s="469"/>
      <c r="R72" s="486"/>
      <c r="S72" s="486"/>
      <c r="T72" s="486"/>
      <c r="U72" s="486"/>
      <c r="W72" s="469">
        <v>303</v>
      </c>
      <c r="X72" s="487" t="s">
        <v>275</v>
      </c>
    </row>
    <row r="73" spans="1:24">
      <c r="A73" s="531" t="s">
        <v>525</v>
      </c>
      <c r="B73" s="531" t="s">
        <v>529</v>
      </c>
      <c r="C73" s="502"/>
      <c r="D73" s="502"/>
      <c r="E73" s="538" t="s">
        <v>533</v>
      </c>
      <c r="F73" s="538" t="s">
        <v>535</v>
      </c>
      <c r="G73" s="495"/>
      <c r="H73" s="491"/>
      <c r="I73" s="486"/>
      <c r="J73" s="486"/>
      <c r="K73" s="469"/>
      <c r="L73" s="486"/>
      <c r="M73" s="486"/>
      <c r="N73" s="486"/>
      <c r="O73" s="486"/>
      <c r="P73" s="469"/>
      <c r="R73" s="486"/>
      <c r="S73" s="486"/>
      <c r="T73" s="486"/>
      <c r="U73" s="486"/>
      <c r="W73" s="469">
        <v>304</v>
      </c>
      <c r="X73" s="487" t="s">
        <v>279</v>
      </c>
    </row>
    <row r="74" spans="1:24">
      <c r="A74" s="531" t="s">
        <v>530</v>
      </c>
      <c r="B74" s="532" t="s">
        <v>523</v>
      </c>
      <c r="C74" s="502"/>
      <c r="D74" s="502"/>
      <c r="E74" s="532" t="s">
        <v>501</v>
      </c>
      <c r="F74" s="532" t="s">
        <v>514</v>
      </c>
      <c r="G74" s="495"/>
      <c r="H74" s="491"/>
      <c r="I74" s="486"/>
      <c r="J74" s="486"/>
      <c r="K74" s="469"/>
      <c r="L74" s="486"/>
      <c r="M74" s="486"/>
      <c r="N74" s="486"/>
      <c r="O74" s="486"/>
      <c r="P74" s="469"/>
      <c r="R74" s="486"/>
      <c r="S74" s="486"/>
      <c r="T74" s="486"/>
      <c r="U74" s="486"/>
      <c r="W74" s="469">
        <v>305</v>
      </c>
      <c r="X74" s="487" t="s">
        <v>281</v>
      </c>
    </row>
    <row r="75" spans="1:24">
      <c r="A75" s="532" t="s">
        <v>511</v>
      </c>
      <c r="B75" s="533" t="s">
        <v>519</v>
      </c>
      <c r="C75" s="502"/>
      <c r="D75" s="502"/>
      <c r="E75" s="532" t="s">
        <v>489</v>
      </c>
      <c r="F75" s="536" t="s">
        <v>515</v>
      </c>
      <c r="G75" s="495"/>
      <c r="H75" s="491"/>
      <c r="I75" s="486"/>
      <c r="J75" s="486"/>
      <c r="K75" s="469"/>
      <c r="L75" s="486"/>
      <c r="M75" s="486"/>
      <c r="N75" s="486"/>
      <c r="O75" s="486"/>
      <c r="P75" s="469"/>
      <c r="R75" s="486"/>
      <c r="S75" s="486"/>
      <c r="T75" s="486"/>
      <c r="U75" s="486"/>
      <c r="W75" s="469">
        <v>306</v>
      </c>
      <c r="X75" s="487" t="s">
        <v>284</v>
      </c>
    </row>
    <row r="76" spans="1:24">
      <c r="A76" s="533" t="s">
        <v>500</v>
      </c>
      <c r="B76" s="468" t="s">
        <v>569</v>
      </c>
      <c r="C76" s="502"/>
      <c r="D76" s="502"/>
      <c r="E76" s="533" t="s">
        <v>517</v>
      </c>
      <c r="F76" s="468" t="s">
        <v>612</v>
      </c>
      <c r="G76" s="495"/>
      <c r="H76" s="491"/>
      <c r="I76" s="486"/>
      <c r="J76" s="486"/>
      <c r="K76" s="469"/>
      <c r="L76" s="486"/>
      <c r="M76" s="486"/>
      <c r="N76" s="486"/>
      <c r="O76" s="486"/>
      <c r="P76" s="469"/>
      <c r="Q76" s="486"/>
      <c r="R76" s="486"/>
      <c r="S76" s="486"/>
      <c r="T76" s="486"/>
      <c r="U76" s="486"/>
      <c r="W76" s="469">
        <v>307</v>
      </c>
      <c r="X76" s="487" t="s">
        <v>287</v>
      </c>
    </row>
    <row r="77" spans="1:24">
      <c r="A77" s="532" t="s">
        <v>496</v>
      </c>
      <c r="B77" s="532" t="s">
        <v>499</v>
      </c>
      <c r="C77" s="502"/>
      <c r="D77" s="502"/>
      <c r="E77" s="532" t="s">
        <v>492</v>
      </c>
      <c r="F77" s="486" t="s">
        <v>578</v>
      </c>
      <c r="G77" s="494"/>
      <c r="H77" s="491"/>
      <c r="I77" s="486"/>
      <c r="J77" s="486"/>
      <c r="K77" s="469"/>
      <c r="L77" s="486"/>
      <c r="M77" s="486"/>
      <c r="N77" s="486"/>
      <c r="O77" s="486"/>
      <c r="P77" s="469"/>
      <c r="Q77" s="486"/>
      <c r="R77" s="486"/>
      <c r="S77" s="486"/>
      <c r="T77" s="486"/>
      <c r="U77" s="486"/>
      <c r="W77" s="469">
        <v>308</v>
      </c>
      <c r="X77" s="489" t="s">
        <v>289</v>
      </c>
    </row>
    <row r="78" spans="1:24">
      <c r="A78" s="533" t="s">
        <v>521</v>
      </c>
      <c r="B78" s="533" t="s">
        <v>570</v>
      </c>
      <c r="C78" s="502"/>
      <c r="D78" s="502"/>
      <c r="E78" s="468" t="s">
        <v>572</v>
      </c>
      <c r="F78" s="536" t="s">
        <v>579</v>
      </c>
      <c r="G78" s="494"/>
      <c r="H78" s="491"/>
      <c r="I78" s="486"/>
      <c r="J78" s="486"/>
      <c r="K78" s="469"/>
      <c r="L78" s="486"/>
      <c r="M78" s="486"/>
      <c r="N78" s="486"/>
      <c r="O78" s="486"/>
      <c r="P78" s="469"/>
      <c r="Q78" s="486"/>
      <c r="R78" s="486"/>
      <c r="S78" s="486"/>
      <c r="T78" s="486"/>
      <c r="U78" s="486"/>
      <c r="W78" s="469">
        <v>309</v>
      </c>
      <c r="X78" s="489" t="s">
        <v>291</v>
      </c>
    </row>
    <row r="79" spans="1:24">
      <c r="A79" s="533" t="s">
        <v>493</v>
      </c>
      <c r="B79" s="486" t="s">
        <v>495</v>
      </c>
      <c r="C79" s="502"/>
      <c r="D79" s="502"/>
      <c r="E79" s="535" t="s">
        <v>573</v>
      </c>
      <c r="F79" s="486" t="s">
        <v>580</v>
      </c>
      <c r="G79" s="494"/>
      <c r="H79" s="491"/>
      <c r="I79" s="486"/>
      <c r="J79" s="486"/>
      <c r="K79" s="469"/>
      <c r="L79" s="486"/>
      <c r="M79" s="486"/>
      <c r="N79" s="486"/>
      <c r="O79" s="486"/>
      <c r="P79" s="469"/>
      <c r="Q79" s="486"/>
      <c r="R79" s="486"/>
      <c r="S79" s="486"/>
      <c r="T79" s="486"/>
      <c r="U79" s="486"/>
      <c r="W79" s="469">
        <v>310</v>
      </c>
      <c r="X79" s="489" t="s">
        <v>293</v>
      </c>
    </row>
    <row r="80" spans="1:24">
      <c r="A80" s="531" t="s">
        <v>561</v>
      </c>
      <c r="B80" s="486" t="s">
        <v>571</v>
      </c>
      <c r="C80" s="502"/>
      <c r="D80" s="502"/>
      <c r="E80" s="532" t="s">
        <v>574</v>
      </c>
      <c r="F80" s="486" t="s">
        <v>581</v>
      </c>
      <c r="G80" s="494"/>
      <c r="H80" s="491"/>
      <c r="I80" s="486"/>
      <c r="J80" s="486"/>
      <c r="K80" s="469"/>
      <c r="L80" s="486"/>
      <c r="M80" s="486"/>
      <c r="N80" s="486"/>
      <c r="O80" s="486"/>
      <c r="P80" s="469"/>
      <c r="Q80" s="486"/>
      <c r="R80" s="486"/>
      <c r="S80" s="486"/>
      <c r="T80" s="486"/>
      <c r="U80" s="486"/>
      <c r="W80" s="469">
        <v>311</v>
      </c>
      <c r="X80" s="489" t="s">
        <v>294</v>
      </c>
    </row>
    <row r="81" spans="1:24">
      <c r="A81" s="531" t="s">
        <v>562</v>
      </c>
      <c r="B81" t="s">
        <v>567</v>
      </c>
      <c r="C81" s="502"/>
      <c r="D81" s="502"/>
      <c r="E81" s="486" t="s">
        <v>575</v>
      </c>
      <c r="G81" s="495"/>
      <c r="H81" s="491"/>
      <c r="I81" s="486"/>
      <c r="J81" s="486"/>
      <c r="K81" s="469"/>
      <c r="L81" s="486"/>
      <c r="M81" s="486"/>
      <c r="N81" s="486"/>
      <c r="O81" s="486"/>
      <c r="P81" s="469"/>
      <c r="Q81" s="486"/>
      <c r="R81" s="486"/>
      <c r="S81" s="486"/>
      <c r="T81" s="486"/>
      <c r="U81" s="486"/>
      <c r="W81" s="469">
        <v>312</v>
      </c>
      <c r="X81" s="489" t="s">
        <v>296</v>
      </c>
    </row>
    <row r="82" spans="1:24">
      <c r="A82" s="532" t="s">
        <v>563</v>
      </c>
      <c r="B82" s="501"/>
      <c r="C82" s="502"/>
      <c r="D82" s="502"/>
      <c r="E82" s="533" t="s">
        <v>576</v>
      </c>
      <c r="G82" s="494"/>
      <c r="H82" s="491"/>
      <c r="I82" s="486"/>
      <c r="J82" s="486"/>
      <c r="K82" s="469"/>
      <c r="L82" s="486"/>
      <c r="M82" s="486"/>
      <c r="N82" s="486"/>
      <c r="O82" s="486"/>
      <c r="P82" s="469"/>
      <c r="Q82" s="486"/>
      <c r="R82" s="486"/>
      <c r="S82" s="486"/>
      <c r="T82" s="486"/>
      <c r="U82" s="486"/>
      <c r="W82" s="469">
        <v>313</v>
      </c>
      <c r="X82" s="487" t="s">
        <v>298</v>
      </c>
    </row>
    <row r="83" spans="1:24">
      <c r="A83" s="486" t="s">
        <v>564</v>
      </c>
      <c r="B83" s="486"/>
      <c r="C83" s="502"/>
      <c r="D83" s="502"/>
      <c r="E83" s="486" t="s">
        <v>577</v>
      </c>
      <c r="G83" s="494"/>
      <c r="H83" s="491"/>
      <c r="I83" s="486"/>
      <c r="J83" s="486"/>
      <c r="K83" s="469"/>
      <c r="L83" s="486"/>
      <c r="M83" s="486"/>
      <c r="N83" s="486"/>
      <c r="O83" s="486"/>
      <c r="P83" s="469"/>
      <c r="Q83" s="486"/>
      <c r="R83" s="486"/>
      <c r="S83" s="486"/>
      <c r="T83" s="486"/>
      <c r="U83" s="486"/>
      <c r="W83" s="4">
        <v>314</v>
      </c>
      <c r="X83" s="50" t="s">
        <v>300</v>
      </c>
    </row>
    <row r="84" spans="1:24">
      <c r="A84" s="536" t="s">
        <v>565</v>
      </c>
      <c r="B84"/>
      <c r="C84" s="502"/>
      <c r="D84" s="502"/>
      <c r="G84" s="495"/>
      <c r="H84" s="491"/>
      <c r="I84" s="486"/>
      <c r="J84" s="486"/>
      <c r="K84" s="469"/>
      <c r="L84" s="486"/>
      <c r="M84" s="486"/>
      <c r="N84" s="486"/>
      <c r="O84" s="486"/>
      <c r="P84" s="469"/>
      <c r="Q84" s="486"/>
      <c r="R84" s="486"/>
      <c r="S84" s="486"/>
      <c r="T84" s="486"/>
      <c r="U84" s="486"/>
    </row>
    <row r="85" spans="1:24">
      <c r="A85" s="486" t="s">
        <v>506</v>
      </c>
      <c r="B85" s="501"/>
      <c r="C85" s="502"/>
      <c r="D85" s="502"/>
      <c r="F85" s="500"/>
      <c r="G85" s="494"/>
      <c r="H85" s="491"/>
      <c r="I85" s="486"/>
      <c r="J85" s="486"/>
      <c r="K85" s="469"/>
      <c r="L85" s="486"/>
      <c r="M85" s="486"/>
      <c r="N85" s="486"/>
      <c r="O85" s="486"/>
      <c r="P85" s="469"/>
      <c r="Q85" s="486"/>
      <c r="R85" s="486"/>
      <c r="S85" s="486"/>
      <c r="T85" s="486"/>
      <c r="U85" s="486"/>
      <c r="W85" s="4">
        <v>315</v>
      </c>
      <c r="X85" s="50" t="s">
        <v>302</v>
      </c>
    </row>
    <row r="86" spans="1:24">
      <c r="A86" s="486" t="s">
        <v>566</v>
      </c>
      <c r="B86" s="501"/>
      <c r="C86" s="502"/>
      <c r="D86" s="502"/>
      <c r="F86" s="500"/>
      <c r="G86" s="494"/>
      <c r="H86" s="491"/>
      <c r="I86" s="486"/>
      <c r="J86" s="486"/>
      <c r="K86" s="469"/>
      <c r="L86" s="486"/>
      <c r="M86" s="486"/>
      <c r="N86" s="486"/>
      <c r="O86" s="486"/>
      <c r="P86" s="469"/>
      <c r="Q86" s="486"/>
      <c r="R86" s="486"/>
      <c r="S86" s="486"/>
      <c r="T86" s="486"/>
      <c r="U86" s="486"/>
      <c r="W86" s="4">
        <v>316</v>
      </c>
      <c r="X86" s="50" t="s">
        <v>304</v>
      </c>
    </row>
    <row r="87" spans="1:24">
      <c r="A87" s="532"/>
      <c r="B87" s="533"/>
      <c r="C87" s="502"/>
      <c r="D87" s="502"/>
      <c r="E87" s="532"/>
      <c r="F87" s="536"/>
      <c r="G87" s="494"/>
      <c r="H87" s="491"/>
      <c r="I87" s="486"/>
      <c r="J87" s="486"/>
      <c r="K87" s="469"/>
      <c r="L87" s="486"/>
      <c r="M87" s="486"/>
      <c r="N87" s="486"/>
      <c r="O87" s="486"/>
      <c r="P87" s="469"/>
      <c r="Q87" s="486"/>
      <c r="R87" s="486"/>
      <c r="S87" s="486"/>
      <c r="T87" s="486"/>
      <c r="U87" s="486"/>
      <c r="W87" s="4">
        <v>317</v>
      </c>
      <c r="X87" s="50" t="s">
        <v>306</v>
      </c>
    </row>
    <row r="88" spans="1:24">
      <c r="A88" s="533"/>
      <c r="B88" s="468" t="s">
        <v>582</v>
      </c>
      <c r="C88" s="502"/>
      <c r="D88" s="502"/>
      <c r="E88" s="532"/>
      <c r="F88" s="468" t="s">
        <v>585</v>
      </c>
      <c r="G88" s="494"/>
      <c r="H88" s="491"/>
      <c r="I88" s="486"/>
      <c r="J88" s="486"/>
      <c r="K88" s="469"/>
      <c r="L88" s="486"/>
      <c r="M88" s="486"/>
      <c r="N88" s="486"/>
      <c r="O88" s="486"/>
      <c r="P88" s="469"/>
      <c r="Q88" s="486"/>
      <c r="R88" s="486"/>
      <c r="S88" s="486"/>
      <c r="T88" s="486"/>
      <c r="U88" s="486"/>
      <c r="W88" s="4">
        <v>318</v>
      </c>
      <c r="X88" s="50" t="s">
        <v>308</v>
      </c>
    </row>
    <row r="89" spans="1:24">
      <c r="A89" s="532"/>
      <c r="B89" s="532" t="s">
        <v>588</v>
      </c>
      <c r="C89" s="502"/>
      <c r="D89" s="502"/>
      <c r="E89" s="532"/>
      <c r="F89" s="486" t="s">
        <v>591</v>
      </c>
      <c r="G89" s="505"/>
      <c r="I89" s="486"/>
      <c r="J89" s="486"/>
      <c r="K89" s="469"/>
      <c r="L89" s="486"/>
      <c r="M89" s="486"/>
      <c r="N89" s="486"/>
      <c r="O89" s="486"/>
      <c r="P89" s="469"/>
      <c r="Q89" s="486"/>
      <c r="R89" s="486"/>
      <c r="S89" s="486"/>
      <c r="T89" s="486"/>
      <c r="U89" s="486"/>
      <c r="W89" s="4">
        <v>319</v>
      </c>
      <c r="X89" s="50" t="s">
        <v>310</v>
      </c>
    </row>
    <row r="90" spans="1:24">
      <c r="A90" s="533"/>
      <c r="B90" s="468" t="s">
        <v>613</v>
      </c>
      <c r="C90" s="502"/>
      <c r="D90" s="502"/>
      <c r="E90" s="533"/>
      <c r="F90" s="468" t="s">
        <v>614</v>
      </c>
      <c r="G90" s="491"/>
      <c r="I90" s="486"/>
      <c r="J90" s="486"/>
      <c r="K90" s="469"/>
      <c r="L90" s="486"/>
      <c r="M90" s="486"/>
      <c r="N90" s="486"/>
      <c r="O90" s="486"/>
      <c r="P90" s="469"/>
      <c r="Q90" s="486"/>
      <c r="R90" s="486"/>
      <c r="S90" s="486"/>
      <c r="T90" s="486"/>
      <c r="U90" s="486"/>
      <c r="W90" s="4">
        <v>320</v>
      </c>
      <c r="X90" s="50" t="s">
        <v>312</v>
      </c>
    </row>
    <row r="91" spans="1:24">
      <c r="A91" s="533"/>
      <c r="B91" s="486" t="s">
        <v>583</v>
      </c>
      <c r="C91" s="502"/>
      <c r="D91" s="502"/>
      <c r="E91" s="536"/>
      <c r="F91" s="486" t="s">
        <v>586</v>
      </c>
      <c r="G91" s="491"/>
      <c r="I91" s="486"/>
      <c r="J91" s="486"/>
      <c r="K91" s="469"/>
      <c r="L91" s="486"/>
      <c r="M91" s="486"/>
      <c r="N91" s="486"/>
      <c r="O91" s="486"/>
      <c r="P91" s="469"/>
      <c r="Q91" s="486"/>
      <c r="R91" s="486"/>
      <c r="S91" s="486"/>
      <c r="T91" s="486"/>
      <c r="U91" s="486"/>
      <c r="W91" s="4">
        <v>321</v>
      </c>
      <c r="X91" s="50" t="s">
        <v>470</v>
      </c>
    </row>
    <row r="92" spans="1:24">
      <c r="A92" s="533"/>
      <c r="B92" s="532" t="s">
        <v>589</v>
      </c>
      <c r="C92" s="502"/>
      <c r="D92" s="502"/>
      <c r="E92" s="532"/>
      <c r="F92" s="486" t="s">
        <v>592</v>
      </c>
      <c r="I92" s="486"/>
      <c r="J92" s="486"/>
      <c r="K92" s="469"/>
      <c r="L92" s="486"/>
      <c r="M92" s="486"/>
      <c r="N92" s="486"/>
      <c r="O92" s="486"/>
      <c r="P92" s="469"/>
      <c r="Q92" s="486"/>
      <c r="R92" s="486"/>
      <c r="S92" s="486"/>
      <c r="T92" s="486"/>
      <c r="U92" s="486"/>
      <c r="W92" s="4">
        <v>322</v>
      </c>
      <c r="X92" s="50" t="s">
        <v>315</v>
      </c>
    </row>
    <row r="93" spans="1:24">
      <c r="A93" s="531"/>
      <c r="B93" s="468" t="s">
        <v>613</v>
      </c>
      <c r="C93" s="502"/>
      <c r="D93" s="502"/>
      <c r="F93" s="468" t="s">
        <v>614</v>
      </c>
      <c r="W93" s="4">
        <v>323</v>
      </c>
      <c r="X93" s="50" t="s">
        <v>317</v>
      </c>
    </row>
    <row r="94" spans="1:24">
      <c r="A94" s="531"/>
      <c r="B94" s="536" t="s">
        <v>584</v>
      </c>
      <c r="C94" s="502"/>
      <c r="D94" s="502"/>
      <c r="E94" s="535"/>
      <c r="F94" s="536" t="s">
        <v>587</v>
      </c>
      <c r="W94" s="4">
        <v>324</v>
      </c>
      <c r="X94" s="50" t="s">
        <v>319</v>
      </c>
    </row>
    <row r="95" spans="1:24">
      <c r="A95" s="532"/>
      <c r="B95" s="532" t="s">
        <v>590</v>
      </c>
      <c r="C95" s="502"/>
      <c r="D95" s="502"/>
      <c r="E95" s="532"/>
      <c r="F95" s="486" t="s">
        <v>593</v>
      </c>
      <c r="W95" s="4">
        <v>325</v>
      </c>
      <c r="X95" s="50" t="s">
        <v>321</v>
      </c>
    </row>
    <row r="96" spans="1:24">
      <c r="A96" s="532"/>
      <c r="B96" s="468" t="s">
        <v>613</v>
      </c>
      <c r="C96" s="495"/>
      <c r="D96" s="495"/>
      <c r="E96" s="486"/>
      <c r="F96" s="468" t="s">
        <v>614</v>
      </c>
      <c r="W96" s="4">
        <v>326</v>
      </c>
      <c r="X96" s="50" t="s">
        <v>323</v>
      </c>
    </row>
    <row r="97" spans="1:24">
      <c r="A97" s="486"/>
      <c r="B97" s="501"/>
      <c r="C97" s="495"/>
      <c r="D97" s="495"/>
      <c r="E97" s="486"/>
      <c r="F97" s="504"/>
      <c r="W97" s="4">
        <v>327</v>
      </c>
      <c r="X97" s="50" t="s">
        <v>325</v>
      </c>
    </row>
    <row r="98" spans="1:24">
      <c r="A98" s="486"/>
      <c r="E98" s="536"/>
      <c r="W98" s="4">
        <v>328</v>
      </c>
      <c r="X98" s="50" t="s">
        <v>327</v>
      </c>
    </row>
    <row r="99" spans="1:24">
      <c r="A99" s="536"/>
      <c r="E99" s="533"/>
      <c r="W99" s="4">
        <v>329</v>
      </c>
      <c r="X99" s="50" t="s">
        <v>329</v>
      </c>
    </row>
    <row r="100" spans="1:24">
      <c r="A100" s="486"/>
      <c r="E100" s="486"/>
      <c r="W100" s="4">
        <v>330</v>
      </c>
      <c r="X100" s="50" t="s">
        <v>331</v>
      </c>
    </row>
    <row r="101" spans="1:24">
      <c r="A101"/>
      <c r="E101" s="486"/>
      <c r="W101" s="4">
        <v>331</v>
      </c>
      <c r="X101" s="50" t="s">
        <v>471</v>
      </c>
    </row>
    <row r="102" spans="1:24">
      <c r="A102" s="536"/>
      <c r="E102" s="486"/>
      <c r="W102" s="4">
        <v>332</v>
      </c>
      <c r="X102" s="50" t="s">
        <v>334</v>
      </c>
    </row>
    <row r="103" spans="1:24">
      <c r="W103" s="4">
        <v>333</v>
      </c>
      <c r="X103" s="50" t="s">
        <v>336</v>
      </c>
    </row>
    <row r="104" spans="1:24">
      <c r="W104" s="4">
        <v>334</v>
      </c>
      <c r="X104" s="50" t="s">
        <v>338</v>
      </c>
    </row>
    <row r="105" spans="1:24">
      <c r="W105" s="4">
        <v>335</v>
      </c>
      <c r="X105" s="50" t="s">
        <v>340</v>
      </c>
    </row>
    <row r="106" spans="1:24">
      <c r="W106" s="4">
        <v>336</v>
      </c>
      <c r="X106" s="50" t="s">
        <v>342</v>
      </c>
    </row>
    <row r="107" spans="1:24">
      <c r="A107" s="501" t="s">
        <v>536</v>
      </c>
      <c r="C107" s="495"/>
      <c r="D107" s="495"/>
      <c r="E107" s="504" t="s">
        <v>553</v>
      </c>
      <c r="W107" s="4">
        <v>337</v>
      </c>
      <c r="X107" s="50" t="s">
        <v>346</v>
      </c>
    </row>
    <row r="108" spans="1:24">
      <c r="A108" s="536" t="s">
        <v>531</v>
      </c>
      <c r="C108" s="495"/>
      <c r="D108" s="495"/>
      <c r="E108" s="537" t="s">
        <v>532</v>
      </c>
      <c r="W108" s="4">
        <v>338</v>
      </c>
      <c r="X108" s="50" t="s">
        <v>352</v>
      </c>
    </row>
    <row r="109" spans="1:24">
      <c r="A109" s="536" t="s">
        <v>654</v>
      </c>
      <c r="C109" s="495"/>
      <c r="D109" s="495"/>
      <c r="E109" s="537" t="s">
        <v>653</v>
      </c>
      <c r="W109" s="4">
        <v>339</v>
      </c>
      <c r="X109" s="50" t="s">
        <v>354</v>
      </c>
    </row>
    <row r="110" spans="1:24">
      <c r="A110" s="468" t="s">
        <v>559</v>
      </c>
      <c r="E110" s="468" t="s">
        <v>560</v>
      </c>
      <c r="W110" s="4">
        <v>340</v>
      </c>
      <c r="X110" s="50" t="s">
        <v>356</v>
      </c>
    </row>
    <row r="111" spans="1:24">
      <c r="W111" s="4">
        <v>341</v>
      </c>
      <c r="X111" s="50" t="s">
        <v>358</v>
      </c>
    </row>
    <row r="112" spans="1:24">
      <c r="W112" s="4">
        <v>342</v>
      </c>
      <c r="X112" s="50" t="s">
        <v>360</v>
      </c>
    </row>
    <row r="113" spans="23:24">
      <c r="W113" s="4">
        <v>343</v>
      </c>
      <c r="X113" s="50" t="s">
        <v>472</v>
      </c>
    </row>
    <row r="114" spans="23:24">
      <c r="W114" s="4">
        <v>344</v>
      </c>
      <c r="X114" s="50" t="s">
        <v>473</v>
      </c>
    </row>
    <row r="115" spans="23:24">
      <c r="W115" s="4">
        <v>345</v>
      </c>
      <c r="X115" s="50" t="s">
        <v>364</v>
      </c>
    </row>
    <row r="116" spans="23:24">
      <c r="W116" s="4">
        <v>346</v>
      </c>
      <c r="X116" s="50" t="s">
        <v>366</v>
      </c>
    </row>
    <row r="117" spans="23:24">
      <c r="W117" s="4">
        <v>347</v>
      </c>
      <c r="X117" s="50" t="s">
        <v>367</v>
      </c>
    </row>
    <row r="118" spans="23:24">
      <c r="W118" s="4">
        <v>348</v>
      </c>
      <c r="X118" s="50" t="s">
        <v>474</v>
      </c>
    </row>
    <row r="119" spans="23:24">
      <c r="W119" s="4">
        <v>349</v>
      </c>
      <c r="X119" s="50" t="s">
        <v>475</v>
      </c>
    </row>
    <row r="120" spans="23:24">
      <c r="W120" s="4">
        <v>350</v>
      </c>
      <c r="X120" s="50" t="s">
        <v>476</v>
      </c>
    </row>
    <row r="121" spans="23:24">
      <c r="W121" s="4">
        <v>351</v>
      </c>
      <c r="X121" s="50" t="s">
        <v>477</v>
      </c>
    </row>
    <row r="122" spans="23:24">
      <c r="W122" s="4">
        <v>352</v>
      </c>
      <c r="X122" s="50" t="s">
        <v>478</v>
      </c>
    </row>
    <row r="123" spans="23:24">
      <c r="W123" s="4">
        <v>353</v>
      </c>
      <c r="X123" s="50" t="s">
        <v>370</v>
      </c>
    </row>
    <row r="124" spans="23:24">
      <c r="W124" s="4">
        <v>354</v>
      </c>
      <c r="X124" s="50" t="s">
        <v>371</v>
      </c>
    </row>
    <row r="125" spans="23:24">
      <c r="W125" s="4">
        <v>355</v>
      </c>
      <c r="X125" s="50" t="s">
        <v>372</v>
      </c>
    </row>
    <row r="126" spans="23:24">
      <c r="W126" s="4">
        <v>356</v>
      </c>
      <c r="X126" s="50" t="s">
        <v>373</v>
      </c>
    </row>
    <row r="127" spans="23:24">
      <c r="W127" s="4">
        <v>357</v>
      </c>
      <c r="X127" s="50" t="s">
        <v>374</v>
      </c>
    </row>
    <row r="128" spans="23:24">
      <c r="W128" s="4">
        <v>358</v>
      </c>
      <c r="X128" s="50" t="s">
        <v>376</v>
      </c>
    </row>
    <row r="129" spans="23:24">
      <c r="W129" s="4">
        <v>359</v>
      </c>
      <c r="X129" s="50" t="s">
        <v>479</v>
      </c>
    </row>
    <row r="130" spans="23:24">
      <c r="W130" s="4">
        <v>360</v>
      </c>
      <c r="X130" s="50" t="s">
        <v>480</v>
      </c>
    </row>
    <row r="131" spans="23:24">
      <c r="W131" s="4">
        <v>361</v>
      </c>
      <c r="X131" s="50" t="s">
        <v>378</v>
      </c>
    </row>
    <row r="132" spans="23:24">
      <c r="W132" s="4">
        <v>362</v>
      </c>
      <c r="X132" s="50" t="s">
        <v>481</v>
      </c>
    </row>
    <row r="133" spans="23:24">
      <c r="W133" s="4">
        <v>363</v>
      </c>
      <c r="X133" s="50" t="s">
        <v>482</v>
      </c>
    </row>
    <row r="134" spans="23:24">
      <c r="W134" s="4">
        <v>364</v>
      </c>
      <c r="X134" s="50" t="s">
        <v>379</v>
      </c>
    </row>
    <row r="135" spans="23:24">
      <c r="W135" s="4">
        <v>365</v>
      </c>
      <c r="X135" s="50" t="s">
        <v>380</v>
      </c>
    </row>
    <row r="136" spans="23:24">
      <c r="W136" s="4">
        <v>366</v>
      </c>
      <c r="X136" s="50" t="s">
        <v>381</v>
      </c>
    </row>
    <row r="137" spans="23:24">
      <c r="W137" s="4">
        <v>367</v>
      </c>
      <c r="X137" s="50" t="s">
        <v>382</v>
      </c>
    </row>
    <row r="138" spans="23:24">
      <c r="W138" s="4">
        <v>368</v>
      </c>
      <c r="X138" s="50" t="s">
        <v>483</v>
      </c>
    </row>
    <row r="139" spans="23:24">
      <c r="W139" s="4">
        <v>369</v>
      </c>
      <c r="X139" s="50" t="s">
        <v>383</v>
      </c>
    </row>
    <row r="140" spans="23:24">
      <c r="W140" s="4">
        <v>370</v>
      </c>
      <c r="X140" s="50" t="s">
        <v>384</v>
      </c>
    </row>
    <row r="141" spans="23:24">
      <c r="W141" s="4">
        <v>371</v>
      </c>
      <c r="X141" s="50" t="s">
        <v>385</v>
      </c>
    </row>
    <row r="142" spans="23:24">
      <c r="W142" s="4">
        <v>372</v>
      </c>
      <c r="X142" s="50" t="s">
        <v>386</v>
      </c>
    </row>
    <row r="143" spans="23:24">
      <c r="W143" s="4">
        <v>373</v>
      </c>
      <c r="X143" s="50" t="s">
        <v>387</v>
      </c>
    </row>
    <row r="144" spans="23:24">
      <c r="W144" s="4">
        <v>374</v>
      </c>
      <c r="X144" s="50" t="s">
        <v>388</v>
      </c>
    </row>
    <row r="145" spans="23:24">
      <c r="W145" s="4">
        <v>375</v>
      </c>
      <c r="X145" s="50" t="s">
        <v>484</v>
      </c>
    </row>
    <row r="146" spans="23:24">
      <c r="W146" s="4">
        <v>376</v>
      </c>
      <c r="X146" s="50" t="s">
        <v>485</v>
      </c>
    </row>
    <row r="147" spans="23:24">
      <c r="W147" s="4">
        <v>377</v>
      </c>
      <c r="X147" s="50" t="s">
        <v>486</v>
      </c>
    </row>
    <row r="148" spans="23:24">
      <c r="W148" s="4">
        <v>378</v>
      </c>
      <c r="X148" s="50" t="s">
        <v>487</v>
      </c>
    </row>
    <row r="149" spans="23:24">
      <c r="W149" s="4">
        <v>379</v>
      </c>
      <c r="X149" s="50" t="s">
        <v>488</v>
      </c>
    </row>
    <row r="150" spans="23:24">
      <c r="W150" s="4">
        <v>380</v>
      </c>
      <c r="X150" s="50" t="s">
        <v>655</v>
      </c>
    </row>
    <row r="151" spans="23:24">
      <c r="W151" s="4">
        <v>401</v>
      </c>
      <c r="X151" s="50" t="s">
        <v>656</v>
      </c>
    </row>
    <row r="152" spans="23:24">
      <c r="W152" s="4">
        <v>402</v>
      </c>
      <c r="X152" s="50" t="s">
        <v>657</v>
      </c>
    </row>
    <row r="153" spans="23:24">
      <c r="W153" s="4">
        <v>403</v>
      </c>
      <c r="X153" s="50" t="s">
        <v>658</v>
      </c>
    </row>
    <row r="154" spans="23:24">
      <c r="W154" s="4">
        <v>404</v>
      </c>
      <c r="X154" s="50" t="s">
        <v>659</v>
      </c>
    </row>
    <row r="155" spans="23:24">
      <c r="W155" s="4">
        <v>405</v>
      </c>
      <c r="X155" s="50" t="s">
        <v>660</v>
      </c>
    </row>
    <row r="156" spans="23:24">
      <c r="W156" s="4">
        <v>406</v>
      </c>
      <c r="X156" s="50" t="s">
        <v>661</v>
      </c>
    </row>
    <row r="157" spans="23:24">
      <c r="W157" s="4">
        <v>407</v>
      </c>
      <c r="X157" s="50" t="s">
        <v>662</v>
      </c>
    </row>
    <row r="158" spans="23:24">
      <c r="W158" s="4">
        <v>408</v>
      </c>
      <c r="X158" s="50" t="s">
        <v>663</v>
      </c>
    </row>
    <row r="159" spans="23:24">
      <c r="W159" s="4">
        <v>409</v>
      </c>
      <c r="X159" s="50" t="s">
        <v>664</v>
      </c>
    </row>
    <row r="160" spans="23:24">
      <c r="W160" s="4">
        <v>410</v>
      </c>
      <c r="X160" s="50" t="s">
        <v>665</v>
      </c>
    </row>
    <row r="161" spans="23:24">
      <c r="W161" s="4">
        <v>411</v>
      </c>
      <c r="X161" s="50" t="s">
        <v>666</v>
      </c>
    </row>
    <row r="162" spans="23:24">
      <c r="W162" s="4">
        <v>412</v>
      </c>
      <c r="X162" s="50" t="s">
        <v>667</v>
      </c>
    </row>
    <row r="163" spans="23:24">
      <c r="W163" s="4">
        <v>413</v>
      </c>
      <c r="X163" s="50" t="s">
        <v>668</v>
      </c>
    </row>
    <row r="164" spans="23:24">
      <c r="W164" s="4">
        <v>414</v>
      </c>
      <c r="X164" s="50" t="s">
        <v>669</v>
      </c>
    </row>
    <row r="165" spans="23:24">
      <c r="W165" s="4">
        <v>415</v>
      </c>
      <c r="X165" s="50" t="s">
        <v>670</v>
      </c>
    </row>
    <row r="166" spans="23:24">
      <c r="W166" s="4">
        <v>416</v>
      </c>
      <c r="X166" s="50" t="s">
        <v>671</v>
      </c>
    </row>
    <row r="167" spans="23:24">
      <c r="W167" s="4">
        <v>417</v>
      </c>
      <c r="X167" s="50" t="s">
        <v>672</v>
      </c>
    </row>
    <row r="168" spans="23:24">
      <c r="W168" s="4">
        <v>418</v>
      </c>
      <c r="X168" s="50" t="s">
        <v>673</v>
      </c>
    </row>
    <row r="169" spans="23:24">
      <c r="W169" s="4">
        <v>419</v>
      </c>
      <c r="X169" s="50" t="s">
        <v>674</v>
      </c>
    </row>
    <row r="170" spans="23:24">
      <c r="W170" s="4">
        <v>420</v>
      </c>
      <c r="X170" s="50" t="s">
        <v>675</v>
      </c>
    </row>
    <row r="171" spans="23:24">
      <c r="W171" s="4">
        <v>421</v>
      </c>
    </row>
    <row r="172" spans="23:24">
      <c r="W172" s="4">
        <v>422</v>
      </c>
    </row>
  </sheetData>
  <phoneticPr fontId="83"/>
  <conditionalFormatting sqref="D54 D70">
    <cfRule type="expression" dxfId="82" priority="117">
      <formula>NOT(ISBLANK($C59))</formula>
    </cfRule>
  </conditionalFormatting>
  <conditionalFormatting sqref="F40">
    <cfRule type="expression" dxfId="81" priority="119">
      <formula>NOT(ISBLANK($C74))</formula>
    </cfRule>
  </conditionalFormatting>
  <conditionalFormatting sqref="B40:B41">
    <cfRule type="expression" dxfId="80" priority="120">
      <formula>NOT(ISBLANK($C58))</formula>
    </cfRule>
  </conditionalFormatting>
  <conditionalFormatting sqref="F91">
    <cfRule type="expression" dxfId="79" priority="125">
      <formula>NOT(ISBLANK($G87))</formula>
    </cfRule>
  </conditionalFormatting>
  <conditionalFormatting sqref="D53 D69">
    <cfRule type="expression" dxfId="78" priority="129">
      <formula>NOT(ISBLANK($C59))</formula>
    </cfRule>
  </conditionalFormatting>
  <conditionalFormatting sqref="D50:D52 D66:D68">
    <cfRule type="expression" dxfId="77" priority="132">
      <formula>NOT(ISBLANK($C57))</formula>
    </cfRule>
  </conditionalFormatting>
  <conditionalFormatting sqref="B56">
    <cfRule type="expression" dxfId="76" priority="97">
      <formula>NOT(ISBLANK($C74))</formula>
    </cfRule>
  </conditionalFormatting>
  <conditionalFormatting sqref="B71:B72">
    <cfRule type="expression" dxfId="75" priority="95">
      <formula>NOT(ISBLANK($C90))</formula>
    </cfRule>
  </conditionalFormatting>
  <conditionalFormatting sqref="B41">
    <cfRule type="expression" dxfId="74" priority="93">
      <formula>NOT(ISBLANK($C60))</formula>
    </cfRule>
  </conditionalFormatting>
  <conditionalFormatting sqref="A43">
    <cfRule type="expression" dxfId="73" priority="92">
      <formula>NOT(ISBLANK($C61))</formula>
    </cfRule>
  </conditionalFormatting>
  <conditionalFormatting sqref="F104:F105">
    <cfRule type="expression" dxfId="72" priority="88">
      <formula>NOT(ISBLANK($G90))</formula>
    </cfRule>
  </conditionalFormatting>
  <conditionalFormatting sqref="F106">
    <cfRule type="expression" dxfId="71" priority="80">
      <formula>NOT(ISBLANK($G92))</formula>
    </cfRule>
  </conditionalFormatting>
  <conditionalFormatting sqref="A71">
    <cfRule type="expression" dxfId="70" priority="66">
      <formula>NOT(ISBLANK($C83))</formula>
    </cfRule>
  </conditionalFormatting>
  <conditionalFormatting sqref="A50 D56">
    <cfRule type="expression" dxfId="69" priority="79">
      <formula>NOT(ISBLANK($C63))</formula>
    </cfRule>
  </conditionalFormatting>
  <conditionalFormatting sqref="D71:D72">
    <cfRule type="expression" dxfId="68" priority="72">
      <formula>NOT(ISBLANK($C78))</formula>
    </cfRule>
  </conditionalFormatting>
  <conditionalFormatting sqref="A56:B56">
    <cfRule type="expression" dxfId="67" priority="68">
      <formula>NOT(ISBLANK($C80))</formula>
    </cfRule>
  </conditionalFormatting>
  <conditionalFormatting sqref="D89:D90">
    <cfRule type="expression" dxfId="66" priority="141">
      <formula>NOT(ISBLANK($C105))</formula>
    </cfRule>
  </conditionalFormatting>
  <conditionalFormatting sqref="A90">
    <cfRule type="expression" dxfId="65" priority="63">
      <formula>NOT(ISBLANK($C102))</formula>
    </cfRule>
  </conditionalFormatting>
  <conditionalFormatting sqref="D71">
    <cfRule type="expression" dxfId="64" priority="57">
      <formula>NOT(ISBLANK($C76))</formula>
    </cfRule>
  </conditionalFormatting>
  <conditionalFormatting sqref="F87">
    <cfRule type="expression" dxfId="63" priority="58">
      <formula>NOT(ISBLANK($G84))</formula>
    </cfRule>
  </conditionalFormatting>
  <conditionalFormatting sqref="A56">
    <cfRule type="expression" dxfId="62" priority="61">
      <formula>NOT(ISBLANK($C74))</formula>
    </cfRule>
  </conditionalFormatting>
  <conditionalFormatting sqref="F88">
    <cfRule type="expression" dxfId="61" priority="54">
      <formula>NOT(ISBLANK($G85))</formula>
    </cfRule>
  </conditionalFormatting>
  <conditionalFormatting sqref="D91:D92">
    <cfRule type="expression" dxfId="60" priority="62">
      <formula>NOT(ISBLANK($C107))</formula>
    </cfRule>
  </conditionalFormatting>
  <conditionalFormatting sqref="A92">
    <cfRule type="expression" dxfId="59" priority="39">
      <formula>NOT(ISBLANK($C104))</formula>
    </cfRule>
  </conditionalFormatting>
  <conditionalFormatting sqref="A72">
    <cfRule type="expression" dxfId="58" priority="40">
      <formula>NOT(ISBLANK($C102))</formula>
    </cfRule>
  </conditionalFormatting>
  <conditionalFormatting sqref="F88">
    <cfRule type="expression" dxfId="57" priority="36">
      <formula>NOT(ISBLANK($G85))</formula>
    </cfRule>
  </conditionalFormatting>
  <conditionalFormatting sqref="F87">
    <cfRule type="expression" dxfId="56" priority="37">
      <formula>NOT(ISBLANK($G84))</formula>
    </cfRule>
  </conditionalFormatting>
  <conditionalFormatting sqref="D72">
    <cfRule type="expression" dxfId="55" priority="35">
      <formula>NOT(ISBLANK($C89))</formula>
    </cfRule>
  </conditionalFormatting>
  <conditionalFormatting sqref="F89">
    <cfRule type="expression" dxfId="54" priority="34">
      <formula>NOT(ISBLANK($G86))</formula>
    </cfRule>
  </conditionalFormatting>
  <conditionalFormatting sqref="E107:E108">
    <cfRule type="expression" dxfId="53" priority="33">
      <formula>NOT(ISBLANK($G93))</formula>
    </cfRule>
  </conditionalFormatting>
  <conditionalFormatting sqref="B72">
    <cfRule type="expression" dxfId="52" priority="32">
      <formula>NOT(ISBLANK($C103))</formula>
    </cfRule>
  </conditionalFormatting>
  <conditionalFormatting sqref="E109">
    <cfRule type="expression" dxfId="51" priority="31">
      <formula>NOT(ISBLANK($G95))</formula>
    </cfRule>
  </conditionalFormatting>
  <conditionalFormatting sqref="D92:D93">
    <cfRule type="expression" dxfId="50" priority="38">
      <formula>NOT(ISBLANK($C108))</formula>
    </cfRule>
  </conditionalFormatting>
  <conditionalFormatting sqref="A93">
    <cfRule type="expression" dxfId="49" priority="28">
      <formula>NOT(ISBLANK($C105))</formula>
    </cfRule>
  </conditionalFormatting>
  <conditionalFormatting sqref="A72">
    <cfRule type="expression" dxfId="48" priority="30">
      <formula>NOT(ISBLANK($C102))</formula>
    </cfRule>
  </conditionalFormatting>
  <conditionalFormatting sqref="F97">
    <cfRule type="expression" dxfId="47" priority="25">
      <formula>NOT(ISBLANK($G94))</formula>
    </cfRule>
  </conditionalFormatting>
  <conditionalFormatting sqref="F88:F89">
    <cfRule type="expression" dxfId="46" priority="26">
      <formula>NOT(ISBLANK($G85))</formula>
    </cfRule>
  </conditionalFormatting>
  <conditionalFormatting sqref="D94:D95">
    <cfRule type="expression" dxfId="45" priority="27">
      <formula>NOT(ISBLANK($C110))</formula>
    </cfRule>
  </conditionalFormatting>
  <conditionalFormatting sqref="A95">
    <cfRule type="expression" dxfId="44" priority="19">
      <formula>NOT(ISBLANK($C107))</formula>
    </cfRule>
  </conditionalFormatting>
  <conditionalFormatting sqref="A87">
    <cfRule type="expression" dxfId="43" priority="20">
      <formula>NOT(ISBLANK($C105))</formula>
    </cfRule>
  </conditionalFormatting>
  <conditionalFormatting sqref="B42">
    <cfRule type="expression" dxfId="42" priority="18">
      <formula>NOT(ISBLANK($C60))</formula>
    </cfRule>
  </conditionalFormatting>
  <conditionalFormatting sqref="B57">
    <cfRule type="expression" dxfId="41" priority="17">
      <formula>NOT(ISBLANK($C75))</formula>
    </cfRule>
  </conditionalFormatting>
  <conditionalFormatting sqref="B57">
    <cfRule type="expression" dxfId="40" priority="16">
      <formula>NOT(ISBLANK($C76))</formula>
    </cfRule>
  </conditionalFormatting>
  <conditionalFormatting sqref="A59">
    <cfRule type="expression" dxfId="39" priority="15">
      <formula>NOT(ISBLANK($C77))</formula>
    </cfRule>
  </conditionalFormatting>
  <conditionalFormatting sqref="A66">
    <cfRule type="expression" dxfId="38" priority="14">
      <formula>NOT(ISBLANK($C79))</formula>
    </cfRule>
  </conditionalFormatting>
  <conditionalFormatting sqref="B58">
    <cfRule type="expression" dxfId="37" priority="13">
      <formula>NOT(ISBLANK($C76))</formula>
    </cfRule>
  </conditionalFormatting>
  <conditionalFormatting sqref="F72">
    <cfRule type="expression" dxfId="36" priority="143">
      <formula>NOT(ISBLANK($G81))</formula>
    </cfRule>
  </conditionalFormatting>
  <conditionalFormatting sqref="D86">
    <cfRule type="expression" dxfId="35" priority="9">
      <formula>NOT(ISBLANK($C91))</formula>
    </cfRule>
  </conditionalFormatting>
  <conditionalFormatting sqref="B73">
    <cfRule type="expression" dxfId="34" priority="10">
      <formula>NOT(ISBLANK($C91))</formula>
    </cfRule>
  </conditionalFormatting>
  <conditionalFormatting sqref="D85">
    <cfRule type="expression" dxfId="33" priority="11">
      <formula>NOT(ISBLANK($C91))</formula>
    </cfRule>
  </conditionalFormatting>
  <conditionalFormatting sqref="D82:D84">
    <cfRule type="expression" dxfId="32" priority="12">
      <formula>NOT(ISBLANK($C89))</formula>
    </cfRule>
  </conditionalFormatting>
  <conditionalFormatting sqref="B73">
    <cfRule type="expression" dxfId="31" priority="8">
      <formula>NOT(ISBLANK($C92))</formula>
    </cfRule>
  </conditionalFormatting>
  <conditionalFormatting sqref="A75">
    <cfRule type="expression" dxfId="30" priority="7">
      <formula>NOT(ISBLANK($C93))</formula>
    </cfRule>
  </conditionalFormatting>
  <conditionalFormatting sqref="A82">
    <cfRule type="expression" dxfId="29" priority="6">
      <formula>NOT(ISBLANK($C95))</formula>
    </cfRule>
  </conditionalFormatting>
  <conditionalFormatting sqref="B74">
    <cfRule type="expression" dxfId="28" priority="5">
      <formula>NOT(ISBLANK($C92))</formula>
    </cfRule>
  </conditionalFormatting>
  <conditionalFormatting sqref="F92">
    <cfRule type="expression" dxfId="27" priority="4">
      <formula>NOT(ISBLANK($G88))</formula>
    </cfRule>
  </conditionalFormatting>
  <conditionalFormatting sqref="F92">
    <cfRule type="expression" dxfId="26" priority="3">
      <formula>NOT(ISBLANK($G88))</formula>
    </cfRule>
  </conditionalFormatting>
  <conditionalFormatting sqref="F94:F95">
    <cfRule type="expression" dxfId="25" priority="2">
      <formula>NOT(ISBLANK($G89))</formula>
    </cfRule>
  </conditionalFormatting>
  <conditionalFormatting sqref="F95">
    <cfRule type="expression" dxfId="24" priority="1">
      <formula>NOT(ISBLANK($G90))</formula>
    </cfRule>
  </conditionalFormatting>
  <pageMargins left="0.7" right="0.7" top="0.75" bottom="0.75"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22</vt:i4>
      </vt:variant>
    </vt:vector>
  </HeadingPairs>
  <TitlesOfParts>
    <vt:vector size="27" baseType="lpstr">
      <vt:lpstr>入力注意事項</vt:lpstr>
      <vt:lpstr>競技者データ入力シート</vt:lpstr>
      <vt:lpstr>大会申込一覧表(印刷して提出)</vt:lpstr>
      <vt:lpstr>NANS Data</vt:lpstr>
      <vt:lpstr>データ</vt:lpstr>
      <vt:lpstr>競技者データ入力シート!_1F1</vt:lpstr>
      <vt:lpstr>競技者データ入力シート!_1F2</vt:lpstr>
      <vt:lpstr>競技者データ入力シート!_1F3</vt:lpstr>
      <vt:lpstr>競技者データ入力シート!_1M1</vt:lpstr>
      <vt:lpstr>競技者データ入力シート!_1M2</vt:lpstr>
      <vt:lpstr>競技者データ入力シート!_1M3</vt:lpstr>
      <vt:lpstr>_2F1</vt:lpstr>
      <vt:lpstr>_2F2</vt:lpstr>
      <vt:lpstr>_2F3</vt:lpstr>
      <vt:lpstr>_2F4</vt:lpstr>
      <vt:lpstr>_2F5</vt:lpstr>
      <vt:lpstr>_2F6</vt:lpstr>
      <vt:lpstr>_2M1</vt:lpstr>
      <vt:lpstr>_2M2</vt:lpstr>
      <vt:lpstr>_2M3</vt:lpstr>
      <vt:lpstr>_2M4</vt:lpstr>
      <vt:lpstr>_2M5</vt:lpstr>
      <vt:lpstr>_2M6</vt:lpstr>
      <vt:lpstr>競技者データ入力シート!FR</vt:lpstr>
      <vt:lpstr>競技者データ入力シート!MR</vt:lpstr>
      <vt:lpstr>'大会申込一覧表(印刷して提出)'!Print_Area</vt:lpstr>
      <vt:lpstr>入力注意事項!Print_Area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20127169</dc:creator>
  <cp:lastModifiedBy>野田陸協</cp:lastModifiedBy>
  <cp:lastPrinted>2022-10-05T00:49:09Z</cp:lastPrinted>
  <dcterms:created xsi:type="dcterms:W3CDTF">2021-06-08T05:17:15Z</dcterms:created>
  <dcterms:modified xsi:type="dcterms:W3CDTF">2022-10-05T02:23:55Z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2020-07-31T13:59:35Z</dcterms:created>
  <dc:creator>JMⅦ</dc:creator>
  <dc:description/>
  <dc:language>en-US</dc:language>
  <cp:lastModifiedBy>user</cp:lastModifiedBy>
  <cp:lastPrinted>2021-04-13T21:48:31Z</cp:lastPrinted>
  <dcterms:modified xsi:type="dcterms:W3CDTF">2021-05-15T15:09:30Z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